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Лист1!$A$1:$I$809</definedName>
  </definedNames>
  <calcPr calcId="152511"/>
</workbook>
</file>

<file path=xl/calcChain.xml><?xml version="1.0" encoding="utf-8"?>
<calcChain xmlns="http://schemas.openxmlformats.org/spreadsheetml/2006/main">
  <c r="H800" i="1" l="1"/>
  <c r="I800" i="1"/>
  <c r="I799" i="1" s="1"/>
  <c r="I798" i="1" s="1"/>
  <c r="I797" i="1" s="1"/>
  <c r="I796" i="1" s="1"/>
  <c r="I795" i="1" s="1"/>
  <c r="I768" i="1" s="1"/>
  <c r="H799" i="1"/>
  <c r="H798" i="1" s="1"/>
  <c r="H797" i="1" s="1"/>
  <c r="H796" i="1" s="1"/>
  <c r="H795" i="1" s="1"/>
  <c r="H768" i="1" s="1"/>
  <c r="G768" i="1"/>
  <c r="G800" i="1"/>
  <c r="G799" i="1"/>
  <c r="G798" i="1"/>
  <c r="G797" i="1" s="1"/>
  <c r="G796" i="1" s="1"/>
  <c r="G795" i="1" s="1"/>
  <c r="G794" i="1"/>
  <c r="I646" i="1" l="1"/>
  <c r="H646" i="1"/>
  <c r="H17" i="1"/>
  <c r="I17" i="1"/>
  <c r="H18" i="1"/>
  <c r="I18" i="1"/>
  <c r="H19" i="1"/>
  <c r="I19" i="1"/>
  <c r="I21" i="1"/>
  <c r="H279" i="1" l="1"/>
  <c r="I202" i="1" l="1"/>
  <c r="G202" i="1"/>
  <c r="H218" i="1"/>
  <c r="H217" i="1" s="1"/>
  <c r="H216" i="1" s="1"/>
  <c r="I218" i="1"/>
  <c r="I217" i="1"/>
  <c r="I216" i="1"/>
  <c r="G218" i="1"/>
  <c r="G217" i="1" s="1"/>
  <c r="G216" i="1" s="1"/>
  <c r="G773" i="1"/>
  <c r="G775" i="1"/>
  <c r="G705" i="1"/>
  <c r="H757" i="1"/>
  <c r="I757" i="1"/>
  <c r="G757" i="1"/>
  <c r="H754" i="1"/>
  <c r="H753" i="1" s="1"/>
  <c r="I754" i="1"/>
  <c r="I753" i="1"/>
  <c r="H751" i="1"/>
  <c r="H750" i="1" s="1"/>
  <c r="I751" i="1"/>
  <c r="I750" i="1" s="1"/>
  <c r="I749" i="1" s="1"/>
  <c r="G754" i="1"/>
  <c r="G753" i="1"/>
  <c r="G751" i="1"/>
  <c r="G750" i="1"/>
  <c r="G749" i="1" s="1"/>
  <c r="G748" i="1"/>
  <c r="G712" i="1"/>
  <c r="G669" i="1"/>
  <c r="G667" i="1"/>
  <c r="G665" i="1"/>
  <c r="H652" i="1"/>
  <c r="H651" i="1" s="1"/>
  <c r="I652" i="1"/>
  <c r="I651" i="1" s="1"/>
  <c r="G652" i="1"/>
  <c r="G651" i="1" s="1"/>
  <c r="H649" i="1"/>
  <c r="I649" i="1"/>
  <c r="H645" i="1"/>
  <c r="I645" i="1"/>
  <c r="G649" i="1"/>
  <c r="G645" i="1"/>
  <c r="G643" i="1"/>
  <c r="I644" i="1" l="1"/>
  <c r="H749" i="1"/>
  <c r="G644" i="1"/>
  <c r="H644" i="1"/>
  <c r="G590" i="1"/>
  <c r="G564" i="1"/>
  <c r="G545" i="1"/>
  <c r="G535" i="1"/>
  <c r="H527" i="1"/>
  <c r="H526" i="1" s="1"/>
  <c r="H525" i="1" s="1"/>
  <c r="H524" i="1" s="1"/>
  <c r="H523" i="1" s="1"/>
  <c r="H522" i="1" s="1"/>
  <c r="I527" i="1"/>
  <c r="I526" i="1" s="1"/>
  <c r="I525" i="1" s="1"/>
  <c r="I524" i="1" s="1"/>
  <c r="I523" i="1" s="1"/>
  <c r="I522" i="1" s="1"/>
  <c r="G527" i="1"/>
  <c r="G526" i="1"/>
  <c r="G525" i="1" s="1"/>
  <c r="G524" i="1" s="1"/>
  <c r="G523" i="1" s="1"/>
  <c r="G522" i="1" s="1"/>
  <c r="G432" i="1"/>
  <c r="H519" i="1"/>
  <c r="H518" i="1" s="1"/>
  <c r="I519" i="1"/>
  <c r="I518" i="1"/>
  <c r="G519" i="1"/>
  <c r="G518" i="1" s="1"/>
  <c r="H516" i="1"/>
  <c r="H515" i="1" s="1"/>
  <c r="I516" i="1"/>
  <c r="I515" i="1" s="1"/>
  <c r="I514" i="1" s="1"/>
  <c r="G516" i="1"/>
  <c r="G515" i="1"/>
  <c r="G495" i="1"/>
  <c r="G484" i="1"/>
  <c r="G481" i="1"/>
  <c r="G474" i="1"/>
  <c r="H467" i="1"/>
  <c r="H466" i="1" s="1"/>
  <c r="I467" i="1"/>
  <c r="I466" i="1"/>
  <c r="G467" i="1"/>
  <c r="G466" i="1" s="1"/>
  <c r="H464" i="1"/>
  <c r="H463" i="1" s="1"/>
  <c r="I464" i="1"/>
  <c r="I463" i="1"/>
  <c r="G464" i="1"/>
  <c r="G463" i="1" s="1"/>
  <c r="G462" i="1"/>
  <c r="G440" i="1"/>
  <c r="G405" i="1"/>
  <c r="H514" i="1" l="1"/>
  <c r="G514" i="1"/>
  <c r="G124" i="1"/>
  <c r="I114" i="1"/>
  <c r="I113" i="1" s="1"/>
  <c r="I112" i="1" s="1"/>
  <c r="H114" i="1"/>
  <c r="H113" i="1" s="1"/>
  <c r="H112" i="1" s="1"/>
  <c r="G114" i="1"/>
  <c r="G113" i="1" s="1"/>
  <c r="G112" i="1" s="1"/>
  <c r="G98" i="1" l="1"/>
  <c r="G58" i="1"/>
  <c r="H344" i="1"/>
  <c r="H343" i="1" s="1"/>
  <c r="H342" i="1" s="1"/>
  <c r="H341" i="1" s="1"/>
  <c r="I344" i="1"/>
  <c r="I343" i="1" s="1"/>
  <c r="I342" i="1" s="1"/>
  <c r="I341" i="1" s="1"/>
  <c r="G344" i="1"/>
  <c r="G343" i="1" s="1"/>
  <c r="G342" i="1" s="1"/>
  <c r="G341" i="1" s="1"/>
  <c r="G340" i="1"/>
  <c r="G300" i="1"/>
  <c r="H293" i="1"/>
  <c r="H292" i="1" s="1"/>
  <c r="I293" i="1"/>
  <c r="I292" i="1" s="1"/>
  <c r="G293" i="1"/>
  <c r="G292" i="1" s="1"/>
  <c r="G285" i="1" l="1"/>
  <c r="G283" i="1"/>
  <c r="G276" i="1"/>
  <c r="G273" i="1"/>
  <c r="G231" i="1"/>
  <c r="G210" i="1"/>
  <c r="G190" i="1"/>
  <c r="G182" i="1"/>
  <c r="H178" i="1"/>
  <c r="G178" i="1"/>
  <c r="G163" i="1"/>
  <c r="G119" i="1" l="1"/>
  <c r="G107" i="1"/>
  <c r="G100" i="1"/>
  <c r="G46" i="1"/>
  <c r="G41" i="1"/>
  <c r="G35" i="1"/>
  <c r="G27" i="1"/>
  <c r="H24" i="1"/>
  <c r="I24" i="1"/>
  <c r="G24" i="1"/>
  <c r="G23" i="1"/>
  <c r="G21" i="1"/>
  <c r="G447" i="1" l="1"/>
  <c r="G446" i="1" s="1"/>
  <c r="G445" i="1" s="1"/>
  <c r="I461" i="1"/>
  <c r="I460" i="1" s="1"/>
  <c r="H461" i="1"/>
  <c r="H460" i="1" s="1"/>
  <c r="G461" i="1"/>
  <c r="G460" i="1" s="1"/>
  <c r="I440" i="1"/>
  <c r="I169" i="1" l="1"/>
  <c r="H169" i="1"/>
  <c r="I23" i="1"/>
  <c r="H23" i="1"/>
  <c r="H214" i="1" l="1"/>
  <c r="H213" i="1" s="1"/>
  <c r="H212" i="1" s="1"/>
  <c r="H211" i="1" s="1"/>
  <c r="I214" i="1"/>
  <c r="I213" i="1" s="1"/>
  <c r="I212" i="1" s="1"/>
  <c r="I211" i="1" s="1"/>
  <c r="G214" i="1"/>
  <c r="G213" i="1" s="1"/>
  <c r="G212" i="1" s="1"/>
  <c r="G211" i="1" s="1"/>
  <c r="H21" i="1" l="1"/>
  <c r="H290" i="1" l="1"/>
  <c r="H289" i="1" s="1"/>
  <c r="I290" i="1"/>
  <c r="I289" i="1" s="1"/>
  <c r="G290" i="1"/>
  <c r="G289" i="1" s="1"/>
  <c r="H287" i="1" l="1"/>
  <c r="H286" i="1" s="1"/>
  <c r="I287" i="1"/>
  <c r="I286" i="1" s="1"/>
  <c r="G287" i="1"/>
  <c r="G286" i="1"/>
  <c r="H275" i="1"/>
  <c r="H274" i="1" s="1"/>
  <c r="I275" i="1"/>
  <c r="I274" i="1" s="1"/>
  <c r="G275" i="1"/>
  <c r="G274" i="1"/>
  <c r="H184" i="1" l="1"/>
  <c r="H183" i="1" s="1"/>
  <c r="I184" i="1"/>
  <c r="I183" i="1" s="1"/>
  <c r="G184" i="1"/>
  <c r="G183" i="1"/>
  <c r="I495" i="1" l="1"/>
  <c r="H495" i="1"/>
  <c r="I512" i="1"/>
  <c r="H512" i="1"/>
  <c r="G512" i="1"/>
  <c r="G510" i="1"/>
  <c r="I510" i="1"/>
  <c r="I509" i="1" s="1"/>
  <c r="I508" i="1" s="1"/>
  <c r="I507" i="1" s="1"/>
  <c r="H510" i="1"/>
  <c r="I506" i="1" l="1"/>
  <c r="H509" i="1"/>
  <c r="H508" i="1" s="1"/>
  <c r="H507" i="1" s="1"/>
  <c r="G509" i="1"/>
  <c r="G508" i="1" s="1"/>
  <c r="G507" i="1" s="1"/>
  <c r="H636" i="1"/>
  <c r="H635" i="1" s="1"/>
  <c r="H634" i="1" s="1"/>
  <c r="H633" i="1" s="1"/>
  <c r="I636" i="1"/>
  <c r="I635" i="1" s="1"/>
  <c r="I634" i="1" s="1"/>
  <c r="I633" i="1" s="1"/>
  <c r="G636" i="1"/>
  <c r="G635" i="1" s="1"/>
  <c r="G634" i="1" s="1"/>
  <c r="G633" i="1" s="1"/>
  <c r="H631" i="1"/>
  <c r="H630" i="1" s="1"/>
  <c r="I631" i="1"/>
  <c r="I630" i="1" s="1"/>
  <c r="G631" i="1"/>
  <c r="G630" i="1" s="1"/>
  <c r="G506" i="1" l="1"/>
  <c r="H506" i="1"/>
  <c r="I793" i="1"/>
  <c r="I792" i="1" s="1"/>
  <c r="I791" i="1" s="1"/>
  <c r="I790" i="1" s="1"/>
  <c r="I789" i="1" s="1"/>
  <c r="H793" i="1"/>
  <c r="H792" i="1" s="1"/>
  <c r="H791" i="1" s="1"/>
  <c r="H790" i="1" s="1"/>
  <c r="H789" i="1" s="1"/>
  <c r="G793" i="1"/>
  <c r="G792" i="1" s="1"/>
  <c r="G791" i="1" s="1"/>
  <c r="G790" i="1" s="1"/>
  <c r="G789" i="1" s="1"/>
  <c r="H781" i="1" l="1"/>
  <c r="H780" i="1" s="1"/>
  <c r="G781" i="1"/>
  <c r="G780" i="1" s="1"/>
  <c r="H778" i="1"/>
  <c r="G778" i="1"/>
  <c r="H776" i="1"/>
  <c r="G776" i="1"/>
  <c r="H774" i="1"/>
  <c r="G774" i="1"/>
  <c r="H734" i="1"/>
  <c r="H733" i="1" s="1"/>
  <c r="H732" i="1" s="1"/>
  <c r="H731" i="1" s="1"/>
  <c r="I734" i="1"/>
  <c r="I733" i="1" s="1"/>
  <c r="I732" i="1" s="1"/>
  <c r="I731" i="1" s="1"/>
  <c r="G734" i="1"/>
  <c r="G733" i="1" s="1"/>
  <c r="G732" i="1" s="1"/>
  <c r="G731" i="1" s="1"/>
  <c r="H766" i="1"/>
  <c r="H765" i="1" s="1"/>
  <c r="G766" i="1"/>
  <c r="G765" i="1" s="1"/>
  <c r="H762" i="1"/>
  <c r="G762" i="1"/>
  <c r="H760" i="1"/>
  <c r="G760" i="1"/>
  <c r="H747" i="1"/>
  <c r="H746" i="1" s="1"/>
  <c r="I747" i="1"/>
  <c r="I746" i="1" s="1"/>
  <c r="G747" i="1"/>
  <c r="G746" i="1" s="1"/>
  <c r="H759" i="1" l="1"/>
  <c r="H758" i="1" s="1"/>
  <c r="H756" i="1" s="1"/>
  <c r="H764" i="1"/>
  <c r="G759" i="1"/>
  <c r="G758" i="1" s="1"/>
  <c r="G756" i="1" s="1"/>
  <c r="G772" i="1"/>
  <c r="G771" i="1" s="1"/>
  <c r="G770" i="1" s="1"/>
  <c r="H773" i="1"/>
  <c r="H772" i="1" s="1"/>
  <c r="H771" i="1" s="1"/>
  <c r="H770" i="1" s="1"/>
  <c r="G764" i="1"/>
  <c r="H744" i="1"/>
  <c r="H743" i="1" s="1"/>
  <c r="G744" i="1"/>
  <c r="G743" i="1" s="1"/>
  <c r="H741" i="1"/>
  <c r="H740" i="1" s="1"/>
  <c r="G741" i="1"/>
  <c r="G740" i="1" s="1"/>
  <c r="H720" i="1"/>
  <c r="G720" i="1"/>
  <c r="H718" i="1"/>
  <c r="G718" i="1"/>
  <c r="H715" i="1"/>
  <c r="G715" i="1"/>
  <c r="H713" i="1"/>
  <c r="G713" i="1"/>
  <c r="H711" i="1"/>
  <c r="G711" i="1"/>
  <c r="H708" i="1"/>
  <c r="G708" i="1"/>
  <c r="H706" i="1"/>
  <c r="G706" i="1"/>
  <c r="H704" i="1"/>
  <c r="G704" i="1"/>
  <c r="H701" i="1"/>
  <c r="G701" i="1"/>
  <c r="H699" i="1"/>
  <c r="G699" i="1"/>
  <c r="H695" i="1"/>
  <c r="G695" i="1"/>
  <c r="H693" i="1"/>
  <c r="G693" i="1"/>
  <c r="H689" i="1"/>
  <c r="H688" i="1" s="1"/>
  <c r="G689" i="1"/>
  <c r="G688" i="1" s="1"/>
  <c r="H686" i="1"/>
  <c r="H685" i="1" s="1"/>
  <c r="G686" i="1"/>
  <c r="G685" i="1" s="1"/>
  <c r="G668" i="1"/>
  <c r="H666" i="1"/>
  <c r="G666" i="1"/>
  <c r="H664" i="1"/>
  <c r="G664" i="1"/>
  <c r="H661" i="1"/>
  <c r="H660" i="1" s="1"/>
  <c r="G661" i="1"/>
  <c r="G660" i="1" s="1"/>
  <c r="H658" i="1"/>
  <c r="H657" i="1" s="1"/>
  <c r="G658" i="1"/>
  <c r="G657" i="1" s="1"/>
  <c r="H642" i="1"/>
  <c r="H641" i="1" s="1"/>
  <c r="H640" i="1" s="1"/>
  <c r="G642" i="1"/>
  <c r="G641" i="1" s="1"/>
  <c r="G640" i="1" s="1"/>
  <c r="H628" i="1"/>
  <c r="H627" i="1" s="1"/>
  <c r="I628" i="1"/>
  <c r="I627" i="1" s="1"/>
  <c r="G628" i="1"/>
  <c r="G627" i="1" s="1"/>
  <c r="H589" i="1"/>
  <c r="H588" i="1" s="1"/>
  <c r="G589" i="1"/>
  <c r="G588" i="1" s="1"/>
  <c r="H586" i="1"/>
  <c r="H585" i="1" s="1"/>
  <c r="G586" i="1"/>
  <c r="G585" i="1" s="1"/>
  <c r="H563" i="1"/>
  <c r="H562" i="1" s="1"/>
  <c r="G563" i="1"/>
  <c r="G562" i="1" s="1"/>
  <c r="H547" i="1"/>
  <c r="H546" i="1" s="1"/>
  <c r="G547" i="1"/>
  <c r="G546" i="1" s="1"/>
  <c r="H544" i="1"/>
  <c r="H543" i="1" s="1"/>
  <c r="G544" i="1"/>
  <c r="G543" i="1" s="1"/>
  <c r="G561" i="1" l="1"/>
  <c r="G560" i="1" s="1"/>
  <c r="G559" i="1" s="1"/>
  <c r="H561" i="1"/>
  <c r="H560" i="1" s="1"/>
  <c r="H559" i="1" s="1"/>
  <c r="H703" i="1"/>
  <c r="H710" i="1"/>
  <c r="G710" i="1"/>
  <c r="H769" i="1"/>
  <c r="G769" i="1"/>
  <c r="G663" i="1"/>
  <c r="G656" i="1" s="1"/>
  <c r="G655" i="1" s="1"/>
  <c r="G654" i="1" s="1"/>
  <c r="G717" i="1"/>
  <c r="H717" i="1"/>
  <c r="H739" i="1"/>
  <c r="G684" i="1"/>
  <c r="H684" i="1"/>
  <c r="G739" i="1"/>
  <c r="G692" i="1"/>
  <c r="G691" i="1" s="1"/>
  <c r="G698" i="1"/>
  <c r="H692" i="1"/>
  <c r="H691" i="1" s="1"/>
  <c r="H698" i="1"/>
  <c r="G703" i="1"/>
  <c r="G639" i="1"/>
  <c r="G638" i="1" s="1"/>
  <c r="H639" i="1"/>
  <c r="H638" i="1" s="1"/>
  <c r="H663" i="1"/>
  <c r="H656" i="1" s="1"/>
  <c r="H655" i="1" s="1"/>
  <c r="H654" i="1" s="1"/>
  <c r="H534" i="1"/>
  <c r="H533" i="1" s="1"/>
  <c r="H532" i="1" s="1"/>
  <c r="H531" i="1" s="1"/>
  <c r="H530" i="1" s="1"/>
  <c r="G534" i="1"/>
  <c r="G533" i="1" s="1"/>
  <c r="H738" i="1" l="1"/>
  <c r="H737" i="1" s="1"/>
  <c r="H736" i="1" s="1"/>
  <c r="G738" i="1"/>
  <c r="G737" i="1" s="1"/>
  <c r="G736" i="1" s="1"/>
  <c r="G697" i="1"/>
  <c r="G683" i="1" s="1"/>
  <c r="G682" i="1" s="1"/>
  <c r="H697" i="1"/>
  <c r="H683" i="1" s="1"/>
  <c r="H682" i="1" s="1"/>
  <c r="G532" i="1"/>
  <c r="G531" i="1" s="1"/>
  <c r="G530" i="1" s="1"/>
  <c r="H504" i="1"/>
  <c r="G504" i="1"/>
  <c r="H502" i="1"/>
  <c r="G502" i="1"/>
  <c r="H494" i="1"/>
  <c r="H493" i="1" s="1"/>
  <c r="H492" i="1" s="1"/>
  <c r="G494" i="1"/>
  <c r="G493" i="1" s="1"/>
  <c r="G492" i="1" s="1"/>
  <c r="H487" i="1"/>
  <c r="G487" i="1"/>
  <c r="H485" i="1"/>
  <c r="G485" i="1"/>
  <c r="H483" i="1"/>
  <c r="G483" i="1"/>
  <c r="H480" i="1"/>
  <c r="H479" i="1" s="1"/>
  <c r="G480" i="1"/>
  <c r="G479" i="1" s="1"/>
  <c r="H477" i="1"/>
  <c r="G477" i="1"/>
  <c r="H475" i="1"/>
  <c r="G475" i="1"/>
  <c r="H473" i="1"/>
  <c r="G473" i="1"/>
  <c r="H447" i="1"/>
  <c r="H446" i="1" s="1"/>
  <c r="H445" i="1" s="1"/>
  <c r="H439" i="1"/>
  <c r="H438" i="1" s="1"/>
  <c r="H437" i="1" s="1"/>
  <c r="G439" i="1"/>
  <c r="G438" i="1" s="1"/>
  <c r="G437" i="1" s="1"/>
  <c r="H431" i="1"/>
  <c r="H430" i="1" s="1"/>
  <c r="H429" i="1" s="1"/>
  <c r="G431" i="1"/>
  <c r="G430" i="1" s="1"/>
  <c r="G429" i="1" s="1"/>
  <c r="H426" i="1"/>
  <c r="H425" i="1" s="1"/>
  <c r="H424" i="1" s="1"/>
  <c r="H423" i="1" s="1"/>
  <c r="H422" i="1" s="1"/>
  <c r="G426" i="1"/>
  <c r="G425" i="1" s="1"/>
  <c r="G424" i="1" s="1"/>
  <c r="G423" i="1" s="1"/>
  <c r="G422" i="1" s="1"/>
  <c r="H418" i="1"/>
  <c r="H417" i="1" s="1"/>
  <c r="H416" i="1" s="1"/>
  <c r="G418" i="1"/>
  <c r="G417" i="1" s="1"/>
  <c r="G416" i="1" s="1"/>
  <c r="H414" i="1"/>
  <c r="H413" i="1" s="1"/>
  <c r="H412" i="1" s="1"/>
  <c r="G414" i="1"/>
  <c r="G413" i="1" s="1"/>
  <c r="G412" i="1" s="1"/>
  <c r="H410" i="1"/>
  <c r="G410" i="1"/>
  <c r="H408" i="1"/>
  <c r="G408" i="1"/>
  <c r="H404" i="1"/>
  <c r="H403" i="1" s="1"/>
  <c r="G404" i="1"/>
  <c r="G403" i="1" s="1"/>
  <c r="H401" i="1"/>
  <c r="H400" i="1" s="1"/>
  <c r="G401" i="1"/>
  <c r="G400" i="1" s="1"/>
  <c r="H398" i="1"/>
  <c r="G398" i="1"/>
  <c r="H396" i="1"/>
  <c r="G396" i="1"/>
  <c r="H385" i="1"/>
  <c r="H384" i="1" s="1"/>
  <c r="H383" i="1" s="1"/>
  <c r="H382" i="1" s="1"/>
  <c r="H372" i="1" s="1"/>
  <c r="G385" i="1"/>
  <c r="G384" i="1" s="1"/>
  <c r="G383" i="1" s="1"/>
  <c r="G382" i="1" s="1"/>
  <c r="G372" i="1" s="1"/>
  <c r="H380" i="1"/>
  <c r="H379" i="1" s="1"/>
  <c r="H378" i="1" s="1"/>
  <c r="G380" i="1"/>
  <c r="G379" i="1" s="1"/>
  <c r="G378" i="1" s="1"/>
  <c r="H376" i="1"/>
  <c r="H375" i="1" s="1"/>
  <c r="H374" i="1" s="1"/>
  <c r="G376" i="1"/>
  <c r="G375" i="1" s="1"/>
  <c r="G374" i="1" s="1"/>
  <c r="H368" i="1"/>
  <c r="H367" i="1" s="1"/>
  <c r="H366" i="1" s="1"/>
  <c r="H365" i="1" s="1"/>
  <c r="H364" i="1" s="1"/>
  <c r="H363" i="1" s="1"/>
  <c r="H362" i="1" s="1"/>
  <c r="I368" i="1"/>
  <c r="I367" i="1" s="1"/>
  <c r="I366" i="1" s="1"/>
  <c r="I365" i="1" s="1"/>
  <c r="I364" i="1" s="1"/>
  <c r="I363" i="1" s="1"/>
  <c r="I362" i="1" s="1"/>
  <c r="G368" i="1"/>
  <c r="G367" i="1" s="1"/>
  <c r="G366" i="1" s="1"/>
  <c r="G365" i="1" s="1"/>
  <c r="G364" i="1" s="1"/>
  <c r="G363" i="1" s="1"/>
  <c r="G362" i="1" s="1"/>
  <c r="H360" i="1"/>
  <c r="H359" i="1" s="1"/>
  <c r="H358" i="1" s="1"/>
  <c r="H357" i="1" s="1"/>
  <c r="H356" i="1" s="1"/>
  <c r="H355" i="1" s="1"/>
  <c r="I360" i="1"/>
  <c r="I359" i="1" s="1"/>
  <c r="I358" i="1" s="1"/>
  <c r="I357" i="1" s="1"/>
  <c r="I356" i="1" s="1"/>
  <c r="I355" i="1" s="1"/>
  <c r="G360" i="1"/>
  <c r="G359" i="1" s="1"/>
  <c r="G358" i="1" s="1"/>
  <c r="G357" i="1" s="1"/>
  <c r="G356" i="1" s="1"/>
  <c r="G355" i="1" s="1"/>
  <c r="H352" i="1"/>
  <c r="I352" i="1"/>
  <c r="H350" i="1"/>
  <c r="I350" i="1"/>
  <c r="G352" i="1"/>
  <c r="G350" i="1"/>
  <c r="H339" i="1"/>
  <c r="H338" i="1" s="1"/>
  <c r="H337" i="1" s="1"/>
  <c r="H336" i="1" s="1"/>
  <c r="H331" i="1" s="1"/>
  <c r="I339" i="1"/>
  <c r="I338" i="1" s="1"/>
  <c r="I337" i="1" s="1"/>
  <c r="I336" i="1" s="1"/>
  <c r="I331" i="1" s="1"/>
  <c r="G339" i="1"/>
  <c r="G338" i="1" s="1"/>
  <c r="G337" i="1" s="1"/>
  <c r="G336" i="1" s="1"/>
  <c r="G331" i="1" s="1"/>
  <c r="H329" i="1"/>
  <c r="H328" i="1" s="1"/>
  <c r="H327" i="1" s="1"/>
  <c r="H326" i="1" s="1"/>
  <c r="I329" i="1"/>
  <c r="I328" i="1" s="1"/>
  <c r="I327" i="1" s="1"/>
  <c r="I326" i="1" s="1"/>
  <c r="G329" i="1"/>
  <c r="G328" i="1" s="1"/>
  <c r="G327" i="1" s="1"/>
  <c r="G326" i="1" s="1"/>
  <c r="H316" i="1"/>
  <c r="H315" i="1" s="1"/>
  <c r="H314" i="1" s="1"/>
  <c r="I316" i="1"/>
  <c r="I315" i="1" s="1"/>
  <c r="I314" i="1" s="1"/>
  <c r="H312" i="1"/>
  <c r="H311" i="1" s="1"/>
  <c r="H310" i="1" s="1"/>
  <c r="I312" i="1"/>
  <c r="I311" i="1" s="1"/>
  <c r="I310" i="1" s="1"/>
  <c r="G312" i="1"/>
  <c r="G311" i="1" s="1"/>
  <c r="G310" i="1" s="1"/>
  <c r="G316" i="1"/>
  <c r="G315" i="1" s="1"/>
  <c r="G314" i="1" s="1"/>
  <c r="H529" i="1" l="1"/>
  <c r="H521" i="1" s="1"/>
  <c r="H803" i="1" s="1"/>
  <c r="G529" i="1"/>
  <c r="G521" i="1" s="1"/>
  <c r="H501" i="1"/>
  <c r="H500" i="1" s="1"/>
  <c r="H491" i="1" s="1"/>
  <c r="G501" i="1"/>
  <c r="G500" i="1" s="1"/>
  <c r="G491" i="1" s="1"/>
  <c r="G472" i="1"/>
  <c r="G482" i="1"/>
  <c r="G309" i="1"/>
  <c r="G308" i="1" s="1"/>
  <c r="H472" i="1"/>
  <c r="H482" i="1"/>
  <c r="G407" i="1"/>
  <c r="G406" i="1" s="1"/>
  <c r="H407" i="1"/>
  <c r="H406" i="1" s="1"/>
  <c r="G428" i="1"/>
  <c r="G421" i="1" s="1"/>
  <c r="H428" i="1"/>
  <c r="H421" i="1" s="1"/>
  <c r="I349" i="1"/>
  <c r="I348" i="1" s="1"/>
  <c r="H349" i="1"/>
  <c r="H348" i="1" s="1"/>
  <c r="G395" i="1"/>
  <c r="G394" i="1" s="1"/>
  <c r="H395" i="1"/>
  <c r="I354" i="1"/>
  <c r="H354" i="1"/>
  <c r="G354" i="1"/>
  <c r="G349" i="1"/>
  <c r="G348" i="1" s="1"/>
  <c r="I309" i="1"/>
  <c r="I308" i="1" s="1"/>
  <c r="H309" i="1"/>
  <c r="H308" i="1" s="1"/>
  <c r="H323" i="1"/>
  <c r="H322" i="1" s="1"/>
  <c r="H321" i="1" s="1"/>
  <c r="H320" i="1" s="1"/>
  <c r="H319" i="1" s="1"/>
  <c r="I323" i="1"/>
  <c r="I322" i="1" s="1"/>
  <c r="I321" i="1" s="1"/>
  <c r="I320" i="1" s="1"/>
  <c r="I319" i="1" s="1"/>
  <c r="G323" i="1"/>
  <c r="G322" i="1" s="1"/>
  <c r="G321" i="1" s="1"/>
  <c r="G320" i="1" s="1"/>
  <c r="H306" i="1"/>
  <c r="H305" i="1" s="1"/>
  <c r="H304" i="1" s="1"/>
  <c r="H303" i="1" s="1"/>
  <c r="H302" i="1" s="1"/>
  <c r="H301" i="1" s="1"/>
  <c r="I306" i="1"/>
  <c r="I305" i="1" s="1"/>
  <c r="I304" i="1" s="1"/>
  <c r="I303" i="1" s="1"/>
  <c r="I302" i="1" s="1"/>
  <c r="G306" i="1"/>
  <c r="G305" i="1" s="1"/>
  <c r="G304" i="1" s="1"/>
  <c r="G303" i="1" s="1"/>
  <c r="G302" i="1" s="1"/>
  <c r="H299" i="1"/>
  <c r="H298" i="1" s="1"/>
  <c r="H297" i="1" s="1"/>
  <c r="G299" i="1"/>
  <c r="G298" i="1" s="1"/>
  <c r="G297" i="1" s="1"/>
  <c r="H284" i="1"/>
  <c r="I284" i="1"/>
  <c r="H282" i="1"/>
  <c r="I282" i="1"/>
  <c r="G284" i="1"/>
  <c r="G282" i="1"/>
  <c r="H278" i="1"/>
  <c r="H277" i="1" s="1"/>
  <c r="I278" i="1"/>
  <c r="I277" i="1" s="1"/>
  <c r="G278" i="1"/>
  <c r="G277" i="1" s="1"/>
  <c r="H272" i="1"/>
  <c r="H271" i="1" s="1"/>
  <c r="I272" i="1"/>
  <c r="I271" i="1" s="1"/>
  <c r="G272" i="1"/>
  <c r="G271" i="1" s="1"/>
  <c r="H269" i="1"/>
  <c r="H268" i="1" s="1"/>
  <c r="I269" i="1"/>
  <c r="I268" i="1" s="1"/>
  <c r="G269" i="1"/>
  <c r="G268" i="1" s="1"/>
  <c r="H266" i="1"/>
  <c r="H265" i="1" s="1"/>
  <c r="I266" i="1"/>
  <c r="I265" i="1" s="1"/>
  <c r="G266" i="1"/>
  <c r="G265" i="1" s="1"/>
  <c r="H263" i="1"/>
  <c r="H262" i="1" s="1"/>
  <c r="I263" i="1"/>
  <c r="I262" i="1" s="1"/>
  <c r="G263" i="1"/>
  <c r="G262" i="1" s="1"/>
  <c r="H260" i="1"/>
  <c r="H259" i="1" s="1"/>
  <c r="I260" i="1"/>
  <c r="I259" i="1" s="1"/>
  <c r="G260" i="1"/>
  <c r="G259" i="1" s="1"/>
  <c r="H257" i="1"/>
  <c r="H256" i="1" s="1"/>
  <c r="I257" i="1"/>
  <c r="I256" i="1" s="1"/>
  <c r="G257" i="1"/>
  <c r="G256" i="1" s="1"/>
  <c r="H254" i="1"/>
  <c r="H253" i="1" s="1"/>
  <c r="I254" i="1"/>
  <c r="I253" i="1" s="1"/>
  <c r="G254" i="1"/>
  <c r="G253" i="1" s="1"/>
  <c r="H347" i="1" l="1"/>
  <c r="H346" i="1" s="1"/>
  <c r="H325" i="1" s="1"/>
  <c r="I347" i="1"/>
  <c r="I346" i="1" s="1"/>
  <c r="I325" i="1" s="1"/>
  <c r="G471" i="1"/>
  <c r="G470" i="1" s="1"/>
  <c r="G469" i="1" s="1"/>
  <c r="G420" i="1" s="1"/>
  <c r="G347" i="1"/>
  <c r="G346" i="1" s="1"/>
  <c r="G325" i="1" s="1"/>
  <c r="H471" i="1"/>
  <c r="H470" i="1" s="1"/>
  <c r="H469" i="1" s="1"/>
  <c r="H420" i="1" s="1"/>
  <c r="G301" i="1"/>
  <c r="H490" i="1"/>
  <c r="H489" i="1" s="1"/>
  <c r="G490" i="1"/>
  <c r="G489" i="1" s="1"/>
  <c r="H281" i="1"/>
  <c r="H280" i="1" s="1"/>
  <c r="G393" i="1"/>
  <c r="G392" i="1" s="1"/>
  <c r="G371" i="1" s="1"/>
  <c r="H394" i="1"/>
  <c r="H393" i="1" s="1"/>
  <c r="H392" i="1" s="1"/>
  <c r="H371" i="1" s="1"/>
  <c r="I281" i="1"/>
  <c r="I280" i="1" s="1"/>
  <c r="I301" i="1"/>
  <c r="G319" i="1"/>
  <c r="G318" i="1" s="1"/>
  <c r="H318" i="1"/>
  <c r="G281" i="1"/>
  <c r="G280" i="1" s="1"/>
  <c r="G296" i="1"/>
  <c r="G295" i="1"/>
  <c r="H296" i="1"/>
  <c r="H295" i="1"/>
  <c r="H251" i="1"/>
  <c r="H250" i="1" s="1"/>
  <c r="I251" i="1"/>
  <c r="I250" i="1" s="1"/>
  <c r="G251" i="1"/>
  <c r="G250" i="1" s="1"/>
  <c r="H248" i="1"/>
  <c r="H247" i="1" s="1"/>
  <c r="I248" i="1"/>
  <c r="I247" i="1" s="1"/>
  <c r="G248" i="1"/>
  <c r="G247" i="1" s="1"/>
  <c r="H240" i="1"/>
  <c r="H239" i="1" s="1"/>
  <c r="I240" i="1"/>
  <c r="I239" i="1" s="1"/>
  <c r="G240" i="1"/>
  <c r="G239" i="1" s="1"/>
  <c r="I235" i="1"/>
  <c r="I234" i="1" s="1"/>
  <c r="H235" i="1"/>
  <c r="H234" i="1" s="1"/>
  <c r="G235" i="1"/>
  <c r="G234" i="1" s="1"/>
  <c r="H232" i="1"/>
  <c r="I232" i="1"/>
  <c r="H230" i="1"/>
  <c r="I230" i="1"/>
  <c r="H228" i="1"/>
  <c r="I228" i="1"/>
  <c r="G232" i="1"/>
  <c r="G230" i="1"/>
  <c r="G228" i="1"/>
  <c r="H209" i="1"/>
  <c r="H208" i="1" s="1"/>
  <c r="I209" i="1"/>
  <c r="I208" i="1" s="1"/>
  <c r="G209" i="1"/>
  <c r="G208" i="1" s="1"/>
  <c r="H206" i="1"/>
  <c r="H205" i="1" s="1"/>
  <c r="I206" i="1"/>
  <c r="I205" i="1" s="1"/>
  <c r="G206" i="1"/>
  <c r="G205" i="1" s="1"/>
  <c r="H199" i="1"/>
  <c r="H198" i="1" s="1"/>
  <c r="H197" i="1" s="1"/>
  <c r="G199" i="1"/>
  <c r="G198" i="1" s="1"/>
  <c r="G197" i="1" s="1"/>
  <c r="H195" i="1"/>
  <c r="H194" i="1" s="1"/>
  <c r="H193" i="1" s="1"/>
  <c r="H192" i="1" s="1"/>
  <c r="G195" i="1"/>
  <c r="G194" i="1" s="1"/>
  <c r="G193" i="1" s="1"/>
  <c r="G192" i="1" s="1"/>
  <c r="H189" i="1"/>
  <c r="H188" i="1" s="1"/>
  <c r="H187" i="1" s="1"/>
  <c r="H186" i="1" s="1"/>
  <c r="G189" i="1"/>
  <c r="G188" i="1" s="1"/>
  <c r="G187" i="1" s="1"/>
  <c r="G186" i="1" s="1"/>
  <c r="H181" i="1"/>
  <c r="H180" i="1" s="1"/>
  <c r="H179" i="1" s="1"/>
  <c r="I181" i="1"/>
  <c r="I180" i="1" s="1"/>
  <c r="I179" i="1" s="1"/>
  <c r="G181" i="1"/>
  <c r="G180" i="1" s="1"/>
  <c r="G179" i="1" s="1"/>
  <c r="H177" i="1"/>
  <c r="H176" i="1" s="1"/>
  <c r="I177" i="1"/>
  <c r="I176" i="1" s="1"/>
  <c r="G177" i="1"/>
  <c r="G176" i="1" s="1"/>
  <c r="H174" i="1"/>
  <c r="H173" i="1" s="1"/>
  <c r="I174" i="1"/>
  <c r="I173" i="1" s="1"/>
  <c r="G174" i="1"/>
  <c r="G173" i="1" s="1"/>
  <c r="H171" i="1"/>
  <c r="H170" i="1" s="1"/>
  <c r="I171" i="1"/>
  <c r="I170" i="1" s="1"/>
  <c r="G171" i="1"/>
  <c r="G170" i="1" s="1"/>
  <c r="H168" i="1"/>
  <c r="H167" i="1" s="1"/>
  <c r="G168" i="1"/>
  <c r="G167" i="1" s="1"/>
  <c r="H162" i="1"/>
  <c r="H161" i="1" s="1"/>
  <c r="H159" i="1" s="1"/>
  <c r="H158" i="1" s="1"/>
  <c r="G162" i="1"/>
  <c r="G161" i="1" s="1"/>
  <c r="G160" i="1" s="1"/>
  <c r="G159" i="1" s="1"/>
  <c r="H138" i="1"/>
  <c r="G138" i="1"/>
  <c r="H136" i="1"/>
  <c r="G136" i="1"/>
  <c r="H129" i="1"/>
  <c r="H128" i="1" s="1"/>
  <c r="H127" i="1" s="1"/>
  <c r="H126" i="1" s="1"/>
  <c r="H125" i="1" s="1"/>
  <c r="G129" i="1"/>
  <c r="G128" i="1" s="1"/>
  <c r="G127" i="1" s="1"/>
  <c r="G126" i="1" s="1"/>
  <c r="G125" i="1" s="1"/>
  <c r="H123" i="1"/>
  <c r="H122" i="1" s="1"/>
  <c r="I123" i="1"/>
  <c r="I122" i="1" s="1"/>
  <c r="G123" i="1"/>
  <c r="G122" i="1" s="1"/>
  <c r="H120" i="1"/>
  <c r="I120" i="1"/>
  <c r="H118" i="1"/>
  <c r="I118" i="1"/>
  <c r="G120" i="1"/>
  <c r="G118" i="1"/>
  <c r="H108" i="1"/>
  <c r="G108" i="1"/>
  <c r="H106" i="1"/>
  <c r="G106" i="1"/>
  <c r="H99" i="1"/>
  <c r="I99" i="1"/>
  <c r="G99" i="1"/>
  <c r="H97" i="1"/>
  <c r="I97" i="1"/>
  <c r="G97" i="1"/>
  <c r="H90" i="1"/>
  <c r="H89" i="1" s="1"/>
  <c r="I90" i="1"/>
  <c r="I89" i="1" s="1"/>
  <c r="G90" i="1"/>
  <c r="G89" i="1" s="1"/>
  <c r="H87" i="1"/>
  <c r="G87" i="1"/>
  <c r="H85" i="1"/>
  <c r="G85" i="1"/>
  <c r="H80" i="1"/>
  <c r="H79" i="1" s="1"/>
  <c r="H78" i="1" s="1"/>
  <c r="G80" i="1"/>
  <c r="G79" i="1" s="1"/>
  <c r="G78" i="1" s="1"/>
  <c r="H74" i="1"/>
  <c r="H73" i="1" s="1"/>
  <c r="H72" i="1" s="1"/>
  <c r="G74" i="1"/>
  <c r="G73" i="1" s="1"/>
  <c r="G72" i="1" s="1"/>
  <c r="H64" i="1"/>
  <c r="H63" i="1" s="1"/>
  <c r="G64" i="1"/>
  <c r="G238" i="1" l="1"/>
  <c r="G237" i="1" s="1"/>
  <c r="H238" i="1"/>
  <c r="H237" i="1" s="1"/>
  <c r="I238" i="1"/>
  <c r="I237" i="1" s="1"/>
  <c r="G370" i="1"/>
  <c r="H370" i="1"/>
  <c r="H227" i="1"/>
  <c r="H226" i="1" s="1"/>
  <c r="H220" i="1" s="1"/>
  <c r="G227" i="1"/>
  <c r="G226" i="1" s="1"/>
  <c r="G220" i="1" s="1"/>
  <c r="I227" i="1"/>
  <c r="H204" i="1"/>
  <c r="H203" i="1" s="1"/>
  <c r="H202" i="1" s="1"/>
  <c r="H117" i="1"/>
  <c r="H116" i="1" s="1"/>
  <c r="H111" i="1" s="1"/>
  <c r="H110" i="1" s="1"/>
  <c r="G204" i="1"/>
  <c r="G203" i="1" s="1"/>
  <c r="I204" i="1"/>
  <c r="I203" i="1" s="1"/>
  <c r="H191" i="1"/>
  <c r="G191" i="1"/>
  <c r="G166" i="1"/>
  <c r="G165" i="1" s="1"/>
  <c r="G164" i="1" s="1"/>
  <c r="H166" i="1"/>
  <c r="H165" i="1" s="1"/>
  <c r="H164" i="1" s="1"/>
  <c r="I117" i="1"/>
  <c r="I116" i="1" s="1"/>
  <c r="I111" i="1" s="1"/>
  <c r="I110" i="1" s="1"/>
  <c r="G158" i="1"/>
  <c r="H160" i="1"/>
  <c r="G135" i="1"/>
  <c r="G134" i="1" s="1"/>
  <c r="G133" i="1" s="1"/>
  <c r="G132" i="1" s="1"/>
  <c r="H135" i="1"/>
  <c r="H134" i="1" s="1"/>
  <c r="H133" i="1" s="1"/>
  <c r="H132" i="1" s="1"/>
  <c r="G117" i="1"/>
  <c r="G84" i="1"/>
  <c r="G83" i="1" s="1"/>
  <c r="G82" i="1" s="1"/>
  <c r="H105" i="1"/>
  <c r="H104" i="1" s="1"/>
  <c r="G105" i="1"/>
  <c r="G104" i="1" s="1"/>
  <c r="H96" i="1"/>
  <c r="H95" i="1" s="1"/>
  <c r="H94" i="1" s="1"/>
  <c r="H93" i="1" s="1"/>
  <c r="H92" i="1" s="1"/>
  <c r="G96" i="1"/>
  <c r="G95" i="1" s="1"/>
  <c r="G94" i="1" s="1"/>
  <c r="G93" i="1" s="1"/>
  <c r="G92" i="1" s="1"/>
  <c r="I96" i="1"/>
  <c r="I95" i="1" s="1"/>
  <c r="I94" i="1" s="1"/>
  <c r="I93" i="1" s="1"/>
  <c r="I92" i="1" s="1"/>
  <c r="H62" i="1"/>
  <c r="H61" i="1"/>
  <c r="H84" i="1"/>
  <c r="H83" i="1" s="1"/>
  <c r="G71" i="1"/>
  <c r="H71" i="1"/>
  <c r="G63" i="1"/>
  <c r="H59" i="1"/>
  <c r="G59" i="1"/>
  <c r="H57" i="1"/>
  <c r="G57" i="1"/>
  <c r="H52" i="1"/>
  <c r="G52" i="1"/>
  <c r="H50" i="1"/>
  <c r="G50" i="1"/>
  <c r="H45" i="1"/>
  <c r="H44" i="1" s="1"/>
  <c r="H43" i="1" s="1"/>
  <c r="H42" i="1" s="1"/>
  <c r="G45" i="1"/>
  <c r="G44" i="1" s="1"/>
  <c r="G43" i="1" s="1"/>
  <c r="G42" i="1" s="1"/>
  <c r="H40" i="1"/>
  <c r="H39" i="1" s="1"/>
  <c r="H38" i="1" s="1"/>
  <c r="H37" i="1" s="1"/>
  <c r="H36" i="1" s="1"/>
  <c r="G40" i="1"/>
  <c r="G39" i="1" s="1"/>
  <c r="G38" i="1" s="1"/>
  <c r="G37" i="1" s="1"/>
  <c r="G36" i="1" s="1"/>
  <c r="H34" i="1"/>
  <c r="H33" i="1" s="1"/>
  <c r="H26" i="1"/>
  <c r="I26" i="1"/>
  <c r="G26" i="1"/>
  <c r="G201" i="1" l="1"/>
  <c r="H201" i="1"/>
  <c r="I226" i="1"/>
  <c r="I220" i="1" s="1"/>
  <c r="H82" i="1"/>
  <c r="G116" i="1"/>
  <c r="H131" i="1"/>
  <c r="G131" i="1"/>
  <c r="G103" i="1"/>
  <c r="G102" i="1" s="1"/>
  <c r="H103" i="1"/>
  <c r="H102" i="1" s="1"/>
  <c r="H101" i="1" s="1"/>
  <c r="G62" i="1"/>
  <c r="G61" i="1"/>
  <c r="H56" i="1"/>
  <c r="H55" i="1" s="1"/>
  <c r="H54" i="1" s="1"/>
  <c r="G56" i="1"/>
  <c r="G55" i="1" s="1"/>
  <c r="G54" i="1" s="1"/>
  <c r="G49" i="1"/>
  <c r="G48" i="1" s="1"/>
  <c r="H49" i="1"/>
  <c r="H48" i="1" s="1"/>
  <c r="G34" i="1"/>
  <c r="G33" i="1" s="1"/>
  <c r="H22" i="1"/>
  <c r="G22" i="1"/>
  <c r="H20" i="1"/>
  <c r="G20" i="1"/>
  <c r="H14" i="1"/>
  <c r="H13" i="1" s="1"/>
  <c r="H12" i="1" s="1"/>
  <c r="H11" i="1" s="1"/>
  <c r="H10" i="1" s="1"/>
  <c r="G14" i="1"/>
  <c r="G13" i="1" s="1"/>
  <c r="G12" i="1" s="1"/>
  <c r="G11" i="1" s="1"/>
  <c r="G10" i="1" s="1"/>
  <c r="G19" i="1" l="1"/>
  <c r="G18" i="1" s="1"/>
  <c r="G17" i="1" s="1"/>
  <c r="G16" i="1" s="1"/>
  <c r="G47" i="1"/>
  <c r="G111" i="1"/>
  <c r="G110" i="1" s="1"/>
  <c r="G101" i="1" s="1"/>
  <c r="H16" i="1"/>
  <c r="H47" i="1"/>
  <c r="I504" i="1"/>
  <c r="I502" i="1"/>
  <c r="I189" i="1"/>
  <c r="I188" i="1" s="1"/>
  <c r="I187" i="1" s="1"/>
  <c r="I186" i="1" s="1"/>
  <c r="G9" i="1" l="1"/>
  <c r="G8" i="1" s="1"/>
  <c r="G803" i="1" s="1"/>
  <c r="H9" i="1"/>
  <c r="H8" i="1" s="1"/>
  <c r="I501" i="1"/>
  <c r="I500" i="1" s="1"/>
  <c r="I398" i="1"/>
  <c r="I664" i="1" l="1"/>
  <c r="I401" i="1" l="1"/>
  <c r="I400" i="1" s="1"/>
  <c r="I40" i="1" l="1"/>
  <c r="I39" i="1" s="1"/>
  <c r="I38" i="1" s="1"/>
  <c r="I37" i="1" s="1"/>
  <c r="I36" i="1" s="1"/>
  <c r="I22" i="1" l="1"/>
  <c r="I642" i="1" l="1"/>
  <c r="I641" i="1" s="1"/>
  <c r="I640" i="1" s="1"/>
  <c r="I639" i="1" l="1"/>
  <c r="I638" i="1" s="1"/>
  <c r="I34" i="1"/>
  <c r="I33" i="1" s="1"/>
  <c r="I781" i="1"/>
  <c r="I780" i="1" s="1"/>
  <c r="I666" i="1" l="1"/>
  <c r="I494" i="1" l="1"/>
  <c r="I493" i="1" s="1"/>
  <c r="I492" i="1" s="1"/>
  <c r="I480" i="1"/>
  <c r="I479" i="1" s="1"/>
  <c r="I418" i="1"/>
  <c r="I417" i="1" s="1"/>
  <c r="I416" i="1" s="1"/>
  <c r="I404" i="1"/>
  <c r="I403" i="1" s="1"/>
  <c r="I195" i="1" l="1"/>
  <c r="I194" i="1" s="1"/>
  <c r="I193" i="1" s="1"/>
  <c r="I192" i="1" s="1"/>
  <c r="I586" i="1" l="1"/>
  <c r="I585" i="1" s="1"/>
  <c r="I580" i="1"/>
  <c r="I579" i="1" s="1"/>
  <c r="I578" i="1" s="1"/>
  <c r="I544" i="1"/>
  <c r="I543" i="1" s="1"/>
  <c r="I547" i="1"/>
  <c r="I546" i="1" s="1"/>
  <c r="I538" i="1"/>
  <c r="I534" i="1"/>
  <c r="I533" i="1" s="1"/>
  <c r="I380" i="1" l="1"/>
  <c r="I379" i="1" s="1"/>
  <c r="I378" i="1" s="1"/>
  <c r="I778" i="1" l="1"/>
  <c r="I129" i="1" l="1"/>
  <c r="I128" i="1" s="1"/>
  <c r="I127" i="1" s="1"/>
  <c r="I126" i="1" s="1"/>
  <c r="I125" i="1" s="1"/>
  <c r="I76" i="1" l="1"/>
  <c r="I64" i="1" l="1"/>
  <c r="I63" i="1" s="1"/>
  <c r="I31" i="1"/>
  <c r="I30" i="1" s="1"/>
  <c r="I29" i="1" s="1"/>
  <c r="I62" i="1" l="1"/>
  <c r="I245" i="1"/>
  <c r="I244" i="1" s="1"/>
  <c r="I661" i="1"/>
  <c r="I660" i="1" s="1"/>
  <c r="I658" i="1"/>
  <c r="I657" i="1" s="1"/>
  <c r="I613" i="1"/>
  <c r="I612" i="1" s="1"/>
  <c r="I487" i="1"/>
  <c r="I477" i="1"/>
  <c r="I243" i="1" l="1"/>
  <c r="I242" i="1"/>
  <c r="I410" i="1" l="1"/>
  <c r="I168" i="1"/>
  <c r="I167" i="1" s="1"/>
  <c r="I166" i="1" s="1"/>
  <c r="I165" i="1" s="1"/>
  <c r="I80" i="1"/>
  <c r="I59" i="1"/>
  <c r="I57" i="1"/>
  <c r="I68" i="1"/>
  <c r="I67" i="1" s="1"/>
  <c r="I87" i="1"/>
  <c r="I85" i="1"/>
  <c r="I84" i="1" l="1"/>
  <c r="I83" i="1" s="1"/>
  <c r="I606" i="1"/>
  <c r="I550" i="1"/>
  <c r="I549" i="1" s="1"/>
  <c r="I715" i="1"/>
  <c r="I708" i="1"/>
  <c r="I787" i="1"/>
  <c r="I786" i="1" s="1"/>
  <c r="I785" i="1"/>
  <c r="I784" i="1" s="1"/>
  <c r="I783" i="1" s="1"/>
  <c r="I766" i="1"/>
  <c r="I765" i="1" s="1"/>
  <c r="I760" i="1"/>
  <c r="I576" i="1"/>
  <c r="I575" i="1"/>
  <c r="I574" i="1" s="1"/>
  <c r="I572" i="1"/>
  <c r="I570" i="1" s="1"/>
  <c r="I540" i="1"/>
  <c r="I539" i="1" s="1"/>
  <c r="I82" i="1" l="1"/>
  <c r="I605" i="1"/>
  <c r="I604" i="1" s="1"/>
  <c r="I764" i="1"/>
  <c r="I571" i="1"/>
  <c r="I149" i="1"/>
  <c r="I148" i="1" s="1"/>
  <c r="I146" i="1"/>
  <c r="I145" i="1" s="1"/>
  <c r="I443" i="1"/>
  <c r="I442" i="1" s="1"/>
  <c r="I426" i="1"/>
  <c r="I144" i="1" l="1"/>
  <c r="I776" i="1"/>
  <c r="I774" i="1"/>
  <c r="I762" i="1"/>
  <c r="I744" i="1"/>
  <c r="I743" i="1" s="1"/>
  <c r="I729" i="1"/>
  <c r="I728" i="1" s="1"/>
  <c r="I727" i="1" s="1"/>
  <c r="I726" i="1" s="1"/>
  <c r="I724" i="1"/>
  <c r="I723" i="1" s="1"/>
  <c r="I722" i="1" s="1"/>
  <c r="I720" i="1"/>
  <c r="I718" i="1"/>
  <c r="I713" i="1"/>
  <c r="I711" i="1"/>
  <c r="I706" i="1"/>
  <c r="I704" i="1"/>
  <c r="I701" i="1"/>
  <c r="I699" i="1"/>
  <c r="I695" i="1"/>
  <c r="I693" i="1"/>
  <c r="I689" i="1"/>
  <c r="I688" i="1" s="1"/>
  <c r="I686" i="1"/>
  <c r="I685" i="1" s="1"/>
  <c r="I680" i="1"/>
  <c r="I679" i="1" s="1"/>
  <c r="I677" i="1"/>
  <c r="I676" i="1" s="1"/>
  <c r="I674" i="1"/>
  <c r="I673" i="1" s="1"/>
  <c r="I671" i="1"/>
  <c r="I663" i="1"/>
  <c r="I622" i="1"/>
  <c r="I621" i="1" s="1"/>
  <c r="I620" i="1" s="1"/>
  <c r="I610" i="1"/>
  <c r="I609" i="1" s="1"/>
  <c r="I602" i="1"/>
  <c r="I601" i="1" s="1"/>
  <c r="I598" i="1"/>
  <c r="I594" i="1"/>
  <c r="I592" i="1"/>
  <c r="I568" i="1"/>
  <c r="I567" i="1" s="1"/>
  <c r="I566" i="1" s="1"/>
  <c r="I557" i="1"/>
  <c r="I556" i="1" s="1"/>
  <c r="I554" i="1"/>
  <c r="I553" i="1" s="1"/>
  <c r="I537" i="1"/>
  <c r="I536" i="1" s="1"/>
  <c r="I532" i="1" s="1"/>
  <c r="I741" i="1" l="1"/>
  <c r="I740" i="1" s="1"/>
  <c r="I597" i="1"/>
  <c r="I596" i="1" s="1"/>
  <c r="I773" i="1"/>
  <c r="I698" i="1"/>
  <c r="I552" i="1"/>
  <c r="I589" i="1"/>
  <c r="I588" i="1" s="1"/>
  <c r="I703" i="1"/>
  <c r="I710" i="1"/>
  <c r="I608" i="1"/>
  <c r="I759" i="1"/>
  <c r="I717" i="1"/>
  <c r="I670" i="1"/>
  <c r="I656" i="1" s="1"/>
  <c r="I563" i="1"/>
  <c r="I562" i="1" s="1"/>
  <c r="I561" i="1" s="1"/>
  <c r="I684" i="1"/>
  <c r="I692" i="1"/>
  <c r="I691" i="1" s="1"/>
  <c r="I619" i="1"/>
  <c r="I618" i="1" s="1"/>
  <c r="I560" i="1" l="1"/>
  <c r="I559" i="1" s="1"/>
  <c r="I758" i="1"/>
  <c r="I756" i="1" s="1"/>
  <c r="I739" i="1"/>
  <c r="I697" i="1"/>
  <c r="I683" i="1" s="1"/>
  <c r="I682" i="1" s="1"/>
  <c r="I772" i="1"/>
  <c r="I771" i="1" s="1"/>
  <c r="I770" i="1" s="1"/>
  <c r="I591" i="1"/>
  <c r="I655" i="1"/>
  <c r="I654" i="1" s="1"/>
  <c r="I531" i="1"/>
  <c r="I530" i="1" s="1"/>
  <c r="I738" i="1" l="1"/>
  <c r="I737" i="1" s="1"/>
  <c r="I736" i="1" s="1"/>
  <c r="I769" i="1"/>
  <c r="I529" i="1"/>
  <c r="I498" i="1"/>
  <c r="I497" i="1" s="1"/>
  <c r="I496" i="1" s="1"/>
  <c r="I491" i="1" s="1"/>
  <c r="I485" i="1"/>
  <c r="I483" i="1"/>
  <c r="I475" i="1"/>
  <c r="I473" i="1"/>
  <c r="I458" i="1"/>
  <c r="I457" i="1" s="1"/>
  <c r="I455" i="1"/>
  <c r="I454" i="1" s="1"/>
  <c r="I453" i="1" s="1"/>
  <c r="I451" i="1"/>
  <c r="I450" i="1" s="1"/>
  <c r="I449" i="1" s="1"/>
  <c r="I447" i="1"/>
  <c r="I446" i="1" s="1"/>
  <c r="I439" i="1"/>
  <c r="I438" i="1" s="1"/>
  <c r="I437" i="1" s="1"/>
  <c r="I435" i="1"/>
  <c r="I434" i="1" s="1"/>
  <c r="I433" i="1" s="1"/>
  <c r="I431" i="1"/>
  <c r="I430" i="1" s="1"/>
  <c r="I425" i="1"/>
  <c r="I424" i="1" s="1"/>
  <c r="I423" i="1" s="1"/>
  <c r="I422" i="1" s="1"/>
  <c r="I414" i="1"/>
  <c r="I413" i="1" s="1"/>
  <c r="I412" i="1" s="1"/>
  <c r="I408" i="1"/>
  <c r="I396" i="1"/>
  <c r="I390" i="1"/>
  <c r="I389" i="1" s="1"/>
  <c r="I388" i="1" s="1"/>
  <c r="I385" i="1"/>
  <c r="I384" i="1" s="1"/>
  <c r="I376" i="1"/>
  <c r="I375" i="1" s="1"/>
  <c r="I374" i="1" s="1"/>
  <c r="I445" i="1" l="1"/>
  <c r="I521" i="1"/>
  <c r="I803" i="1" s="1"/>
  <c r="I429" i="1"/>
  <c r="I490" i="1"/>
  <c r="I489" i="1" s="1"/>
  <c r="I472" i="1"/>
  <c r="I471" i="1" s="1"/>
  <c r="I482" i="1"/>
  <c r="I407" i="1"/>
  <c r="I406" i="1" s="1"/>
  <c r="I395" i="1"/>
  <c r="I394" i="1" s="1"/>
  <c r="I383" i="1"/>
  <c r="I382" i="1" s="1"/>
  <c r="I372" i="1" s="1"/>
  <c r="I470" i="1" l="1"/>
  <c r="I469" i="1" s="1"/>
  <c r="I393" i="1"/>
  <c r="I392" i="1" s="1"/>
  <c r="I428" i="1"/>
  <c r="I421" i="1" s="1"/>
  <c r="I371" i="1" l="1"/>
  <c r="I420" i="1"/>
  <c r="I106" i="1"/>
  <c r="I199" i="1"/>
  <c r="I198" i="1" s="1"/>
  <c r="I197" i="1" s="1"/>
  <c r="I191" i="1" s="1"/>
  <c r="I334" i="1"/>
  <c r="I333" i="1" s="1"/>
  <c r="I332" i="1" s="1"/>
  <c r="I299" i="1"/>
  <c r="I298" i="1" s="1"/>
  <c r="I297" i="1" s="1"/>
  <c r="I224" i="1"/>
  <c r="I223" i="1" s="1"/>
  <c r="I164" i="1"/>
  <c r="I162" i="1"/>
  <c r="I161" i="1" s="1"/>
  <c r="I156" i="1"/>
  <c r="I155" i="1" s="1"/>
  <c r="I153" i="1"/>
  <c r="I152" i="1" s="1"/>
  <c r="I138" i="1"/>
  <c r="I136" i="1"/>
  <c r="I108" i="1"/>
  <c r="I79" i="1"/>
  <c r="I78" i="1" s="1"/>
  <c r="I74" i="1"/>
  <c r="I73" i="1" s="1"/>
  <c r="I72" i="1" s="1"/>
  <c r="I66" i="1"/>
  <c r="I61" i="1" s="1"/>
  <c r="I56" i="1"/>
  <c r="I55" i="1" s="1"/>
  <c r="I54" i="1" s="1"/>
  <c r="I52" i="1"/>
  <c r="I50" i="1"/>
  <c r="I45" i="1"/>
  <c r="I44" i="1" s="1"/>
  <c r="I43" i="1" s="1"/>
  <c r="I42" i="1" s="1"/>
  <c r="I20" i="1"/>
  <c r="I14" i="1"/>
  <c r="I13" i="1" s="1"/>
  <c r="I12" i="1" s="1"/>
  <c r="I11" i="1" s="1"/>
  <c r="I10" i="1" s="1"/>
  <c r="I159" i="1" l="1"/>
  <c r="I158" i="1" s="1"/>
  <c r="I160" i="1"/>
  <c r="I105" i="1"/>
  <c r="I104" i="1" s="1"/>
  <c r="I370" i="1"/>
  <c r="I295" i="1"/>
  <c r="I201" i="1" s="1"/>
  <c r="I296" i="1"/>
  <c r="I318" i="1"/>
  <c r="I49" i="1"/>
  <c r="I48" i="1" s="1"/>
  <c r="I222" i="1"/>
  <c r="I135" i="1"/>
  <c r="I134" i="1" s="1"/>
  <c r="I133" i="1" s="1"/>
  <c r="I71" i="1"/>
  <c r="I151" i="1"/>
  <c r="I103" i="1" l="1"/>
  <c r="I102" i="1" s="1"/>
  <c r="I101" i="1" s="1"/>
  <c r="I47" i="1"/>
  <c r="I16" i="1"/>
  <c r="I132" i="1"/>
  <c r="I131" i="1" s="1"/>
  <c r="I221" i="1"/>
  <c r="I9" i="1" l="1"/>
  <c r="I8" i="1" l="1"/>
</calcChain>
</file>

<file path=xl/sharedStrings.xml><?xml version="1.0" encoding="utf-8"?>
<sst xmlns="http://schemas.openxmlformats.org/spreadsheetml/2006/main" count="3624" uniqueCount="1373">
  <si>
    <t>№ строк</t>
  </si>
  <si>
    <t>Код ведомства</t>
  </si>
  <si>
    <t>Раздел- подраздел</t>
  </si>
  <si>
    <t>Целевая статья</t>
  </si>
  <si>
    <t>Вид расходов</t>
  </si>
  <si>
    <t>Наименование главных рспорядителей и наименование показателей бюджетной классификации</t>
  </si>
  <si>
    <t>Социальная политика</t>
  </si>
  <si>
    <t>1000</t>
  </si>
  <si>
    <t>147</t>
  </si>
  <si>
    <t>Пенсионное обеспечение</t>
  </si>
  <si>
    <t>1001</t>
  </si>
  <si>
    <t>Социальное обеспечение и иные выплаты населению</t>
  </si>
  <si>
    <t>300</t>
  </si>
  <si>
    <t>310</t>
  </si>
  <si>
    <t>Социальное обеспечение населения</t>
  </si>
  <si>
    <t>1003</t>
  </si>
  <si>
    <t>Межбюджетные трансферты</t>
  </si>
  <si>
    <t>1006</t>
  </si>
  <si>
    <t>750</t>
  </si>
  <si>
    <t>0700</t>
  </si>
  <si>
    <t>Общее образование</t>
  </si>
  <si>
    <t>0702</t>
  </si>
  <si>
    <t xml:space="preserve">Муниципальная программа "Развитие физической культуры и спорта в Пировском районе" </t>
  </si>
  <si>
    <t>Подпрограмма "Развитие системы подготовки спортивного резерва"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</si>
  <si>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</si>
  <si>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</si>
  <si>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</si>
  <si>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</si>
  <si>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</si>
  <si>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</si>
  <si>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"Развитие системы подготовки спортивного резерва" муниципальной программы "Развитие физической культуры и спорта в Пировском районе"</t>
  </si>
  <si>
    <t>Субсидии бюджетным учреждениям на иные цели</t>
  </si>
  <si>
    <t>612</t>
  </si>
  <si>
    <t>0707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</si>
  <si>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</si>
  <si>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</si>
  <si>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казенных учреждений</t>
  </si>
  <si>
    <t>110</t>
  </si>
  <si>
    <t>Подпрограмма "Профилактика безнадзорности и правонарушений несовершеннолетних"</t>
  </si>
  <si>
    <t>0800</t>
  </si>
  <si>
    <t>Культура</t>
  </si>
  <si>
    <t>0801</t>
  </si>
  <si>
    <t>Подпрограмма "Сохранение культурного наследия"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</si>
  <si>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 "Сохранение культурного наследия" муниципальной программы "Развитие культуры"</t>
  </si>
  <si>
    <t>Подпрограмма "Поддержка искусства и народного творчества"</t>
  </si>
  <si>
    <t>Подпрограмма "Обеспечение условий реализации муниципальной программы и прочие мероприятия"</t>
  </si>
  <si>
    <t>Другие вопросы в области культуры, кинематографии</t>
  </si>
  <si>
    <t>0804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</si>
  <si>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</si>
  <si>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</si>
  <si>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</si>
  <si>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</si>
  <si>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</si>
  <si>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</si>
  <si>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1100</t>
  </si>
  <si>
    <t>Физическая культура</t>
  </si>
  <si>
    <t>1101</t>
  </si>
  <si>
    <t>Подпрограмма "Развитие массовой физической культуры и спорта"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</si>
  <si>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"Развитие физической культуры и спорта в Пировском районе" </t>
  </si>
  <si>
    <t>Образование</t>
  </si>
  <si>
    <t>Дошкольное образование</t>
  </si>
  <si>
    <t>760</t>
  </si>
  <si>
    <t>0701</t>
  </si>
  <si>
    <t>Подпрограмма «Развитие дошкольного, общего и дополнительного образования детей»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</si>
  <si>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</si>
  <si>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</si>
  <si>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021 7588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</si>
  <si>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</si>
  <si>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Подпрограмма "Развитие кадрового потенциала отрасли"</t>
  </si>
  <si>
    <t>0220000</t>
  </si>
  <si>
    <t>Выплата молодым специалистам, заключившим трудовой договор с муниципальным образовательным учреждением Пировского района, реализующим общеобразовательные программы начального общего, основного общего, среднего (полного) общего образования, расположенным в сельской местности, на вакантные должности не занятые более года в рамках подпрограммы "Развитие кадрового потенциала отрасли" муниципальной программы "Развитие образования Пировского района"</t>
  </si>
  <si>
    <t>0220103</t>
  </si>
  <si>
    <t>Иные выплаты населению</t>
  </si>
  <si>
    <t>360</t>
  </si>
  <si>
    <t>Развитие кадровых ресурсов районной системы образования в рамках подпрограммы «Развитие кадрового потенциала отрасли» муниципальной программы «Развитие образования Пировского района»</t>
  </si>
  <si>
    <t/>
  </si>
  <si>
    <t>021 0082</t>
  </si>
  <si>
    <t>Субсидии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</si>
  <si>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021 7583</t>
  </si>
  <si>
    <t>021 0083</t>
  </si>
  <si>
    <t>Другие вопросы в области образования</t>
  </si>
  <si>
    <t>0709</t>
  </si>
  <si>
    <t>022 0105</t>
  </si>
  <si>
    <t>Подпрограмма «Господдержка детей-сирот, расширение практики применения семейных форм воспитания»</t>
  </si>
  <si>
    <t>Охрана семьи и детства</t>
  </si>
  <si>
    <t>1004</t>
  </si>
  <si>
    <t>Общегосударственные вопросы</t>
  </si>
  <si>
    <t>0100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</si>
  <si>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</si>
  <si>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</si>
  <si>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910</t>
  </si>
  <si>
    <t>Подпрограмма "Обеспечение реализации муниципальной программы и прочие мероприятия"</t>
  </si>
  <si>
    <t>Другие общегосударственные вопросы</t>
  </si>
  <si>
    <t>0113</t>
  </si>
  <si>
    <t>Непрограммные расходы отдельных органов местного самоуправления</t>
  </si>
  <si>
    <t>Функционирование финансового управления администрации Пировского района</t>
  </si>
  <si>
    <t>Национальная оборона</t>
  </si>
  <si>
    <t>0200</t>
  </si>
  <si>
    <t>Мобилизационная и вневойсковая подготовка</t>
  </si>
  <si>
    <t>0203</t>
  </si>
  <si>
    <t>0102</t>
  </si>
  <si>
    <t>Руководство и управление в сфере установленных функций органов местного самоуправления в рамках непрограмных расходов</t>
  </si>
  <si>
    <t xml:space="preserve">Расходы на выплату персоналу в целях обеспечениявыполнения функций государственными (муниципальными) органами,казенными учреждениями, органами управления государственными внебюджетными фондами </t>
  </si>
  <si>
    <t>Расходы на выплаты персоналу государственных (муниципальных органов)</t>
  </si>
  <si>
    <t>0103</t>
  </si>
  <si>
    <t>Непрограммные расходы районного Совета депутатов</t>
  </si>
  <si>
    <t>Функционирование представительных органов местного самоуправления</t>
  </si>
  <si>
    <t>0104</t>
  </si>
  <si>
    <t>Иные бюджетные ассигнования</t>
  </si>
  <si>
    <t>Уплата налогов, сборов и иных платежей</t>
  </si>
  <si>
    <t>Резервные фонды</t>
  </si>
  <si>
    <t>0111</t>
  </si>
  <si>
    <t>Резервные фонды местных администраций</t>
  </si>
  <si>
    <t>Подпрограмма "Создание безопасных и комфортных условий функционирования объектов муниципальной собственности"</t>
  </si>
  <si>
    <t>Социальные выплаты гражданам кроме публичных нормативных социальных выплат</t>
  </si>
  <si>
    <t>Национальна безопасность и правоохранительная деятельность</t>
  </si>
  <si>
    <t>0300</t>
  </si>
  <si>
    <t>0309</t>
  </si>
  <si>
    <t>0500000</t>
  </si>
  <si>
    <t>Расходы на выплаты персоналу казенных  учреждений</t>
  </si>
  <si>
    <t>Национальная экономика</t>
  </si>
  <si>
    <t>0400</t>
  </si>
  <si>
    <t>Сельское хозяйство и рыболовство</t>
  </si>
  <si>
    <t>0405</t>
  </si>
  <si>
    <t>0420000</t>
  </si>
  <si>
    <t>0427853</t>
  </si>
  <si>
    <t>Подпрограмма "Поддержка и дальнейшее развитие малых форм хозяйствования на селе и повышение уровня доходов сельского населения" на 2014-2016 годы</t>
  </si>
  <si>
    <t>0440000</t>
  </si>
  <si>
    <t>Субсидии на возмещение части затрат на уплату  процентов по кредитам, полученным в российских кредитных организациях, на развитиемалых форм хозяйствования (за счет средств краевого бюджета)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</si>
  <si>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0442248</t>
  </si>
  <si>
    <t>Субсидии юридическим лицам (кроме некомерческих организаций), индивидуальным предпринимателям, физическим лицам</t>
  </si>
  <si>
    <t>Субвенция на выполнение полномочий по предоставлению субсидий ЛПХ  в рамках подпрограммы  "Поддержка и дальнейшее развитие малых форм хозяйствования на селе и повышение уровня доходов сельского населения" на 2014-2016 годы муниципальной программы Пировского района "Развитие сельского хозяйства в Пировском районе" на 2014-2016 годы</t>
  </si>
  <si>
    <t>0445055</t>
  </si>
  <si>
    <t>Транспорт</t>
  </si>
  <si>
    <t>0408</t>
  </si>
  <si>
    <t>Дорожное хозяйство (дорожные фонды)</t>
  </si>
  <si>
    <t>0409</t>
  </si>
  <si>
    <t>Жилищно-коммунальное хозяйство</t>
  </si>
  <si>
    <t>0500</t>
  </si>
  <si>
    <t>Коммунальное хозяйство</t>
  </si>
  <si>
    <t>0502</t>
  </si>
  <si>
    <t>0530000</t>
  </si>
  <si>
    <t>0530014</t>
  </si>
  <si>
    <t>Иные межбюджетные трансферты</t>
  </si>
  <si>
    <t>Другие вопросы в области жилищно-коммунального хозяйства</t>
  </si>
  <si>
    <t>0505</t>
  </si>
  <si>
    <t>0510000</t>
  </si>
  <si>
    <t>0510025</t>
  </si>
  <si>
    <t>Здравоохранение</t>
  </si>
  <si>
    <t>0900</t>
  </si>
  <si>
    <t>Другие вопросы в области здравоохранения</t>
  </si>
  <si>
    <t>0909</t>
  </si>
  <si>
    <t>Социальное обеспечение население</t>
  </si>
  <si>
    <t xml:space="preserve">Подпрограмма "Устойчивое развитие сельских территорий" </t>
  </si>
  <si>
    <t xml:space="preserve">Муниципальная программа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</si>
  <si>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Резервные средства</t>
  </si>
  <si>
    <t>Другие вопросы в области национальной экономики</t>
  </si>
  <si>
    <t>0412</t>
  </si>
  <si>
    <t xml:space="preserve">Создание безопасных и комфортных условий функционирования объектов муниципальной собственности в рамках подпрограммы "Создание безопасных и комфортных условий функционирования объектов муниципальной собственности" муниципальной программы Пировского района "Содействие развитию местного самоуправления" </t>
  </si>
  <si>
    <t xml:space="preserve">Подпрограмма "Капитальный ремонт и модернизация систем коммунальной инфраструктуры" </t>
  </si>
  <si>
    <t xml:space="preserve">Замена отслуживших свой срок труб, замена теплоизоляции, прокладка новых водопроводных сетей в рамках подпрограммы "Капитальный ремонт и модернизация систем коммунальной инфраструктуры"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</si>
  <si>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 xml:space="preserve">Подпрограмма "Энергосбережение и повышение энергетической эффективности в муниципальном образовании" </t>
  </si>
  <si>
    <t xml:space="preserve">Ремонт систем электроснабжения, теплоснабжения, проведение электромонтажных и измерительных работ.Капитальный ремонт строительных конструкций здания.Размещение информации в СМИ, информационное сопровождение в сфере энергосбережения  в рамках подпрограммы "Энергосбережение и повышение энергетической эффективности в муниципальном образовании" 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</si>
  <si>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</si>
  <si>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Мероприятия направленные на оплату стоимости набора продуктов питания или готовых блюд и их транспортировки в лагерях с дневным пребыванием детей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</si>
  <si>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Мероприятия направленные на оплату стоимости путевок для детей в краевые государственные и негосударственные организации отдыха, оздоровления и занятости детей, зарегистрированные на территории края, муниципальные загородные оздоровительные лагеря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</si>
  <si>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0830148</t>
  </si>
  <si>
    <t>320</t>
  </si>
  <si>
    <t>Развитие кадровых ресурсов районной системы образования за счет средств краевого бюджета в рамках подпрограммы «Развитие кадрового потенциала отрасли» муниципальной программы «Развитие образования Пировского района»</t>
  </si>
  <si>
    <t>Мероприятия направленные на выполнение субсидий  по строительству (приобретению) жилья, предоставляемого  молодым семьям и молодым специалистам по договорам найма жилого помещения в рамках подпрограммы "Устойчивое развитие сельских территорий"   муниципальной программы Пировского района "Развитие сельского хозяйства в Пировском районе"</t>
  </si>
  <si>
    <t>0220063</t>
  </si>
  <si>
    <t>Всего</t>
  </si>
  <si>
    <t>Культура и кинематография</t>
  </si>
  <si>
    <t>Физическая культура и спорт</t>
  </si>
  <si>
    <t>Мероприятия направленные на оснащение МБУК МЦБС Пировского района компьютерным оборудованием и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муниципальной программы "Развитие культуры"</t>
  </si>
  <si>
    <t>71</t>
  </si>
  <si>
    <t>72</t>
  </si>
  <si>
    <t>73</t>
  </si>
  <si>
    <t>74</t>
  </si>
  <si>
    <t>75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</si>
  <si>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</si>
  <si>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</si>
  <si>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</si>
  <si>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</si>
  <si>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</si>
  <si>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</si>
  <si>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</si>
  <si>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</si>
  <si>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</si>
  <si>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</si>
  <si>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</si>
  <si>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</si>
  <si>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</si>
  <si>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</si>
  <si>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</si>
  <si>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</si>
  <si>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</si>
  <si>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</si>
  <si>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</si>
  <si>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</si>
  <si>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</si>
  <si>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</si>
  <si>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</si>
  <si>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</si>
  <si>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</si>
  <si>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</si>
  <si>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</si>
  <si>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</si>
  <si>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</si>
  <si>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</si>
  <si>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</si>
  <si>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</si>
  <si>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</si>
  <si>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</si>
  <si>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</si>
  <si>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</si>
  <si>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</si>
  <si>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</si>
  <si>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</si>
  <si>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</si>
  <si>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</si>
  <si>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214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</si>
  <si>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</si>
  <si>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</si>
  <si>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</si>
  <si>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</si>
  <si>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</si>
  <si>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</si>
  <si>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</si>
  <si>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</si>
  <si>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</si>
  <si>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</si>
  <si>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</si>
  <si>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</si>
  <si>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</si>
  <si>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</si>
  <si>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</si>
  <si>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</si>
  <si>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</si>
  <si>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</si>
  <si>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</si>
  <si>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</si>
  <si>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241</t>
  </si>
  <si>
    <t>242</t>
  </si>
  <si>
    <t>243</t>
  </si>
  <si>
    <t>244</t>
  </si>
  <si>
    <t>248</t>
  </si>
  <si>
    <t>249</t>
  </si>
  <si>
    <t>250</t>
  </si>
  <si>
    <t>251</t>
  </si>
  <si>
    <t>252</t>
  </si>
  <si>
    <t>261</t>
  </si>
  <si>
    <t>262</t>
  </si>
  <si>
    <t>263</t>
  </si>
  <si>
    <t>264</t>
  </si>
  <si>
    <t>266</t>
  </si>
  <si>
    <t>267</t>
  </si>
  <si>
    <t>268</t>
  </si>
  <si>
    <t>270</t>
  </si>
  <si>
    <t>271</t>
  </si>
  <si>
    <t>272</t>
  </si>
  <si>
    <t>273</t>
  </si>
  <si>
    <t>274</t>
  </si>
  <si>
    <t>275</t>
  </si>
  <si>
    <t>276</t>
  </si>
  <si>
    <t>281</t>
  </si>
  <si>
    <t>282</t>
  </si>
  <si>
    <t>283</t>
  </si>
  <si>
    <t>284</t>
  </si>
  <si>
    <t>285</t>
  </si>
  <si>
    <t>286</t>
  </si>
  <si>
    <t>287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</si>
  <si>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</si>
  <si>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</si>
  <si>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</si>
  <si>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</si>
  <si>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</si>
  <si>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</si>
  <si>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</si>
  <si>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</si>
  <si>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</si>
  <si>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</si>
  <si>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</si>
  <si>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</si>
  <si>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</si>
  <si>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309</t>
  </si>
  <si>
    <t>311</t>
  </si>
  <si>
    <t>314</t>
  </si>
  <si>
    <t>315</t>
  </si>
  <si>
    <t>316</t>
  </si>
  <si>
    <t>317</t>
  </si>
  <si>
    <t>318</t>
  </si>
  <si>
    <t>319</t>
  </si>
  <si>
    <t>324</t>
  </si>
  <si>
    <t>325</t>
  </si>
  <si>
    <t>338</t>
  </si>
  <si>
    <t>341</t>
  </si>
  <si>
    <t>342</t>
  </si>
  <si>
    <t>343</t>
  </si>
  <si>
    <t>344</t>
  </si>
  <si>
    <t>345</t>
  </si>
  <si>
    <t>346</t>
  </si>
  <si>
    <t>347</t>
  </si>
  <si>
    <t>350</t>
  </si>
  <si>
    <t>358</t>
  </si>
  <si>
    <t>359</t>
  </si>
  <si>
    <t>371</t>
  </si>
  <si>
    <t>372</t>
  </si>
  <si>
    <t>373</t>
  </si>
  <si>
    <t>374</t>
  </si>
  <si>
    <t>375</t>
  </si>
  <si>
    <t>383</t>
  </si>
  <si>
    <t>384</t>
  </si>
  <si>
    <t>385</t>
  </si>
  <si>
    <t>386</t>
  </si>
  <si>
    <t>387</t>
  </si>
  <si>
    <t xml:space="preserve">Субсидии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на развитие малых форм хозяйствования в рамках подпрограммы "Поддержка малых форм хозяйствования" муниципальной программы Пировского района "Развитие сельского хозяйства в Пировском районе" </t>
  </si>
  <si>
    <t>Подпрограмма "Поддержка малых форм хозяйствования"</t>
  </si>
  <si>
    <t>Субсидии юридическим лицам (кроме некоммерческих организаций), индивидуальным предпринимателям, физическим лицам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</si>
  <si>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района "Развитие культуры"</t>
  </si>
  <si>
    <t>0830052</t>
  </si>
  <si>
    <t xml:space="preserve">Субсидии бюджетам муниципальных образований на оснащение муниципальных музеев и библиотек Красноярского края программным обеспечением, в том числе для ведения электронного каталога в рамках подпрограммы "Обеспечение условий реализации муниципальной программы и прочие мероприятия" </t>
  </si>
  <si>
    <t>0837485</t>
  </si>
  <si>
    <t>800</t>
  </si>
  <si>
    <t>850</t>
  </si>
  <si>
    <t>021 7901</t>
  </si>
  <si>
    <t>Субсидии</t>
  </si>
  <si>
    <t>395</t>
  </si>
  <si>
    <t>397</t>
  </si>
  <si>
    <t>398</t>
  </si>
  <si>
    <t>399</t>
  </si>
  <si>
    <t>400</t>
  </si>
  <si>
    <t>401</t>
  </si>
  <si>
    <t>404</t>
  </si>
  <si>
    <t>405</t>
  </si>
  <si>
    <t>406</t>
  </si>
  <si>
    <t>407</t>
  </si>
  <si>
    <t>408</t>
  </si>
  <si>
    <t>409</t>
  </si>
  <si>
    <t>410</t>
  </si>
  <si>
    <t>421</t>
  </si>
  <si>
    <t>422</t>
  </si>
  <si>
    <t>423</t>
  </si>
  <si>
    <t>424</t>
  </si>
  <si>
    <t>425</t>
  </si>
  <si>
    <t>426</t>
  </si>
  <si>
    <t>Мероприятия, направленные на реализацию субсидии на приобретение и монтаж модульных санитарных узлов и септика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</si>
  <si>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Субсидии на возмещение части процентной ставки по долгосрочным, среднесрочным и краткосрочным кредитам, взятым малыми формами хозяйствования за счет средств федерального бюджета в рамках подпрограммы "Поддержка малых форм хозяйствования" муниципальной программы Пировского района "Развитие сельского хозяйства Пировского района"</t>
  </si>
  <si>
    <t>Субсидии бюджетам муниципальных образований на частичное финансирование (возмещение) расходов на выплаты младшим воспитателям и помошникам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</si>
  <si>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0217558</t>
  </si>
  <si>
    <t>Субвенции бюджетам муниципальных образоаний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 в рамках подпрограммы "Господдержка детей-серот, расширение практики применения семейных форм воспитания" муниципальной программы "Развитие образования Пировского района"</t>
  </si>
  <si>
    <t>Бюджетные инвестиции</t>
  </si>
  <si>
    <t>Прочие межбюджетные трансферты общего характера</t>
  </si>
  <si>
    <t>1403</t>
  </si>
  <si>
    <t>2510000</t>
  </si>
  <si>
    <t>2500000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</si>
  <si>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  по финансовому управлению администрации Пировского района в рамках непрограммных расходов отдельных органов местного самоуправления</t>
  </si>
  <si>
    <t>2511021</t>
  </si>
  <si>
    <t>Мероприятия, направленные на частичное финансирование (возмещение) расходов на выплаты младшим воспитателям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</si>
  <si>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0217902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</si>
  <si>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</si>
  <si>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</si>
  <si>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</si>
  <si>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</si>
  <si>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</si>
  <si>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</si>
  <si>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</si>
  <si>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</si>
  <si>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</si>
  <si>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</si>
  <si>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</si>
  <si>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</si>
  <si>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42</t>
  </si>
  <si>
    <t>43</t>
  </si>
  <si>
    <t>44</t>
  </si>
  <si>
    <t>45</t>
  </si>
  <si>
    <t>46</t>
  </si>
  <si>
    <t>47</t>
  </si>
  <si>
    <t>48</t>
  </si>
  <si>
    <t>51</t>
  </si>
  <si>
    <t>52</t>
  </si>
  <si>
    <t>60</t>
  </si>
  <si>
    <t>61</t>
  </si>
  <si>
    <t>62</t>
  </si>
  <si>
    <t>66</t>
  </si>
  <si>
    <t>67</t>
  </si>
  <si>
    <t>68</t>
  </si>
  <si>
    <t>69</t>
  </si>
  <si>
    <t>70</t>
  </si>
  <si>
    <t>76</t>
  </si>
  <si>
    <t>77</t>
  </si>
  <si>
    <t>78</t>
  </si>
  <si>
    <t>79</t>
  </si>
  <si>
    <t>80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</si>
  <si>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</si>
  <si>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</si>
  <si>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</si>
  <si>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</si>
  <si>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</si>
  <si>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</si>
  <si>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</si>
  <si>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</si>
  <si>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</si>
  <si>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</si>
  <si>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</si>
  <si>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104</t>
  </si>
  <si>
    <t>105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</si>
  <si>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</si>
  <si>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</si>
  <si>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</si>
  <si>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</si>
  <si>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</si>
  <si>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</si>
  <si>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</si>
  <si>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</si>
  <si>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</si>
  <si>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</si>
  <si>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</si>
  <si>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</si>
  <si>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127</t>
  </si>
  <si>
    <t>133</t>
  </si>
  <si>
    <t>134</t>
  </si>
  <si>
    <t>135</t>
  </si>
  <si>
    <t>136</t>
  </si>
  <si>
    <t>137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</si>
  <si>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</si>
  <si>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</si>
  <si>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</si>
  <si>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</si>
  <si>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</si>
  <si>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</si>
  <si>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</si>
  <si>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</si>
  <si>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</si>
  <si>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</si>
  <si>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</si>
  <si>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</si>
  <si>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</si>
  <si>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</si>
  <si>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</si>
  <si>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</si>
  <si>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</si>
  <si>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</si>
  <si>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</si>
  <si>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</si>
  <si>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</si>
  <si>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</si>
  <si>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</si>
  <si>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</si>
  <si>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</si>
  <si>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</si>
  <si>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278</t>
  </si>
  <si>
    <t>279</t>
  </si>
  <si>
    <t>280</t>
  </si>
  <si>
    <t>Подпрограмма "Развитие кадрового потенциала органов местного самоуправления"</t>
  </si>
  <si>
    <t xml:space="preserve">Расходы на выплату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</si>
  <si>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</si>
  <si>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 xml:space="preserve">Расходы на выплату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 фондами </t>
  </si>
  <si>
    <t>Персональные выплаты, установленные в целях повышения оплаты труда молодым специалистам в рамках подпрограммы "Развитие дошкольного, общего и дополнительного образования детей" муниципальной программы "Развитие образования Пировского района"</t>
  </si>
  <si>
    <t>Судебная система</t>
  </si>
  <si>
    <t>0105</t>
  </si>
  <si>
    <t>Осуществление полномочий по составлению (изменению) списков кандидатов в присяжные заседатели федеральных судлв общей юрисдикции в Российской Федерации в рамках непрограммных расходов</t>
  </si>
  <si>
    <t>0700000000</t>
  </si>
  <si>
    <t>0700076040</t>
  </si>
  <si>
    <t>0800000000</t>
  </si>
  <si>
    <t>0840075190</t>
  </si>
  <si>
    <t>1000000000</t>
  </si>
  <si>
    <t>1010000000</t>
  </si>
  <si>
    <t>1010078520</t>
  </si>
  <si>
    <t>1100000000</t>
  </si>
  <si>
    <t>1110000000</t>
  </si>
  <si>
    <t>1110078510</t>
  </si>
  <si>
    <t>1120000000</t>
  </si>
  <si>
    <t>1120078510</t>
  </si>
  <si>
    <t>2110074290</t>
  </si>
  <si>
    <t>0500000000</t>
  </si>
  <si>
    <t>0540000000</t>
  </si>
  <si>
    <t>0400000000</t>
  </si>
  <si>
    <t>0410000000</t>
  </si>
  <si>
    <t>0410075170</t>
  </si>
  <si>
    <t>0430000000</t>
  </si>
  <si>
    <t>0430075180</t>
  </si>
  <si>
    <t>0440000000</t>
  </si>
  <si>
    <t>0440022480</t>
  </si>
  <si>
    <t>0900000000</t>
  </si>
  <si>
    <t>Другие вопросы в области национальной безопасности и правоохранительной деятельности</t>
  </si>
  <si>
    <t>0314</t>
  </si>
  <si>
    <t>0530000000</t>
  </si>
  <si>
    <t>1200000000</t>
  </si>
  <si>
    <t>1220000000</t>
  </si>
  <si>
    <t>1220078080</t>
  </si>
  <si>
    <t>Охрана окружающей среды</t>
  </si>
  <si>
    <t>0600</t>
  </si>
  <si>
    <t>Другие вопросы в области охраны окружающей среды</t>
  </si>
  <si>
    <t>0605</t>
  </si>
  <si>
    <t>1210000000</t>
  </si>
  <si>
    <t>1210079150</t>
  </si>
  <si>
    <t>Муниципальная программа "Охрана окружающей среды в Пировском районе"</t>
  </si>
  <si>
    <t>1230000000</t>
  </si>
  <si>
    <t xml:space="preserve"> </t>
  </si>
  <si>
    <t>Подпрограмма "Обеспечение жильем молодых семей "</t>
  </si>
  <si>
    <t>0730000000</t>
  </si>
  <si>
    <t>0100000000</t>
  </si>
  <si>
    <t>2500000000</t>
  </si>
  <si>
    <t>0110000000</t>
  </si>
  <si>
    <t>0600000000</t>
  </si>
  <si>
    <t>0620000000</t>
  </si>
  <si>
    <t>0620000630</t>
  </si>
  <si>
    <t>0620010210</t>
  </si>
  <si>
    <t>Персональные выплаты, установленные в целях повышения оплаты труда молодым специалистам в рамках подпрограммы "Развитие системы подготовки спортивного резерва" муниципальной программы "Развитие физической культуры и спорта в Пировском районе"</t>
  </si>
  <si>
    <t>0620010310</t>
  </si>
  <si>
    <t>0830000000</t>
  </si>
  <si>
    <t>0830000630</t>
  </si>
  <si>
    <t>0830010210</t>
  </si>
  <si>
    <t>0710000000</t>
  </si>
  <si>
    <t>0710001040</t>
  </si>
  <si>
    <t>0720000000</t>
  </si>
  <si>
    <t>0720000860</t>
  </si>
  <si>
    <t>0740000000</t>
  </si>
  <si>
    <t>0740000840</t>
  </si>
  <si>
    <t>0810000000</t>
  </si>
  <si>
    <t>0810010210</t>
  </si>
  <si>
    <t>0820000000</t>
  </si>
  <si>
    <t>Субсидии бюджетам муниципальных образований на комплектование книжных фондов библиотек муниципальных образований Красноярского края  за счет федерального бюджета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</si>
  <si>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0830051440</t>
  </si>
  <si>
    <t>0830000250</t>
  </si>
  <si>
    <t>0830000550</t>
  </si>
  <si>
    <t>0610000000</t>
  </si>
  <si>
    <t>0610000710</t>
  </si>
  <si>
    <t>0630000000</t>
  </si>
  <si>
    <t>0630001040</t>
  </si>
  <si>
    <t>0200000000</t>
  </si>
  <si>
    <t>0210000000</t>
  </si>
  <si>
    <t>0210000620</t>
  </si>
  <si>
    <t>0210010210</t>
  </si>
  <si>
    <t>0210075880</t>
  </si>
  <si>
    <t>0210074080</t>
  </si>
  <si>
    <t>0220000000</t>
  </si>
  <si>
    <t>0220075880</t>
  </si>
  <si>
    <t>0210010310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</si>
  <si>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</si>
  <si>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0210074090</t>
  </si>
  <si>
    <t>0210075640</t>
  </si>
  <si>
    <t>0220075640</t>
  </si>
  <si>
    <t>0510000000</t>
  </si>
  <si>
    <t>0510000250</t>
  </si>
  <si>
    <t>0230000000</t>
  </si>
  <si>
    <t>0210075660</t>
  </si>
  <si>
    <t>0210075540</t>
  </si>
  <si>
    <t>0210075560</t>
  </si>
  <si>
    <t>0230050820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</si>
  <si>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«Развитие образования Пировского района»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</si>
  <si>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организацийв рамках подпрограммы  "Развитие кадрового потенциала отрасли" муниципальной программы «Развитие образования Пировского района»</t>
  </si>
  <si>
    <t>36</t>
  </si>
  <si>
    <t>37</t>
  </si>
  <si>
    <t>38</t>
  </si>
  <si>
    <t>39</t>
  </si>
  <si>
    <t>40</t>
  </si>
  <si>
    <t>41</t>
  </si>
  <si>
    <t>81</t>
  </si>
  <si>
    <t>82</t>
  </si>
  <si>
    <t>86</t>
  </si>
  <si>
    <t>87</t>
  </si>
  <si>
    <t>88</t>
  </si>
  <si>
    <t>124</t>
  </si>
  <si>
    <t>125</t>
  </si>
  <si>
    <t>126</t>
  </si>
  <si>
    <t>305</t>
  </si>
  <si>
    <t>308</t>
  </si>
  <si>
    <t>330</t>
  </si>
  <si>
    <t>331</t>
  </si>
  <si>
    <t>337</t>
  </si>
  <si>
    <t>339</t>
  </si>
  <si>
    <t>340</t>
  </si>
  <si>
    <t>349</t>
  </si>
  <si>
    <t>367</t>
  </si>
  <si>
    <t>369</t>
  </si>
  <si>
    <t>370</t>
  </si>
  <si>
    <t>376</t>
  </si>
  <si>
    <t>393</t>
  </si>
  <si>
    <t>394</t>
  </si>
  <si>
    <t>402</t>
  </si>
  <si>
    <t>403</t>
  </si>
  <si>
    <t>255</t>
  </si>
  <si>
    <t>257</t>
  </si>
  <si>
    <t>258</t>
  </si>
  <si>
    <t>259</t>
  </si>
  <si>
    <t>Публичные нормативные социальные выплаты гражданам</t>
  </si>
  <si>
    <t>Подпрограмма "Меры по преодолению распространения наркомании, алкоголизма и табакокурения в Пировском районе"</t>
  </si>
  <si>
    <t xml:space="preserve">Проведение мероприятий для детей и молодежи в рамках подпрограммы "Меры по преодолению распространения наркомании, алкоголизма и табакокурения в Пировском районе" муниципальной программы Пировского района "Развитие физической культуры и спорта в Пировском районе" </t>
  </si>
  <si>
    <t>Закупка товаров, работ и услуг для обеспечения государственных (муниципальных) нужд</t>
  </si>
  <si>
    <t>Капитальные вложения в объекты  государственной (муниципальной) собственности</t>
  </si>
  <si>
    <t>Субсидии юридическим лицам (кроме некомерческих организаций), индивидуальным предпринимателям, физическим лицам - производителям товаров, работ, услуг</t>
  </si>
  <si>
    <t>1300000000</t>
  </si>
  <si>
    <t>1310000000</t>
  </si>
  <si>
    <t>1310000010</t>
  </si>
  <si>
    <t>1320000000</t>
  </si>
  <si>
    <t>1320000880</t>
  </si>
  <si>
    <t>Подпрограмма "Создание условий для обеспечения доступным и комфортным жильем граждан Пировского района"</t>
  </si>
  <si>
    <t>0570000000</t>
  </si>
  <si>
    <t>0570079190</t>
  </si>
  <si>
    <t>Подпрограмма "Проектирование зон санитарной охраны источников питьевого водоснабжения Пировского района"</t>
  </si>
  <si>
    <t>Обеспечение населения Пировского района питьевой водой надлежащего качества и в достаточном колличестве в рамках подпрограммы "Проектирование зон санитарной охраны  источников питьевого водоснабжения Пировского района" муниципальной программы "Охрана окружающей среды в Пировском районе"</t>
  </si>
  <si>
    <t>0830000251</t>
  </si>
  <si>
    <t xml:space="preserve">Молодежная политика </t>
  </si>
  <si>
    <t>0703</t>
  </si>
  <si>
    <t>Дополнительное образование</t>
  </si>
  <si>
    <t>021 0000820</t>
  </si>
  <si>
    <t>021 0000830</t>
  </si>
  <si>
    <t>Руководство и управление в сфере установленных функций органов местного самоуправления (НСОТ) в рамках непрограмных расходов</t>
  </si>
  <si>
    <t xml:space="preserve">Мероприятия направленные на разработку и актуализацию документов территориального планирования сельских поселений Пировского района в рамках подпрограммы "Создание условий для обеспечения доступным и комфортным жильем граждан Пировского района" муниципальной программы Пировского района "Реформирование и модернизация жилищно-коммунального хозяйства и повышение энергетической эффективности Пировского района" </t>
  </si>
  <si>
    <t>1330000000</t>
  </si>
  <si>
    <t>1330001050</t>
  </si>
  <si>
    <t>0840000000</t>
  </si>
  <si>
    <t>Дополнительное образование детей</t>
  </si>
  <si>
    <t>Молодежная политика</t>
  </si>
  <si>
    <t>0210076490</t>
  </si>
  <si>
    <t>Функционирование высшего должностного лица субъекта Российской Федерации и муниципального образования</t>
  </si>
  <si>
    <t>Подпрограмма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</t>
  </si>
  <si>
    <t>Разработка паспортов опасных отходов расчетным методом в рамках подпрограммы "Организация деятельности по с бору, транспортированию, утилизации, обезвреживанию, захоронению твердых коммунальных отходов на территории Пировского района" муниципальной программы "Охрана окружающей среды в Пировском районе"</t>
  </si>
  <si>
    <t>07300L4970</t>
  </si>
  <si>
    <t>Социальные выплаты гражданам, кроме публичных нормативных социальных выплат</t>
  </si>
  <si>
    <t>0760000000</t>
  </si>
  <si>
    <t>0760001040</t>
  </si>
  <si>
    <t>219</t>
  </si>
  <si>
    <t>256</t>
  </si>
  <si>
    <t>260</t>
  </si>
  <si>
    <t>265</t>
  </si>
  <si>
    <t>269</t>
  </si>
  <si>
    <t>306</t>
  </si>
  <si>
    <t>307</t>
  </si>
  <si>
    <t>312</t>
  </si>
  <si>
    <t>313</t>
  </si>
  <si>
    <t>326</t>
  </si>
  <si>
    <t>335</t>
  </si>
  <si>
    <t>336</t>
  </si>
  <si>
    <t>348</t>
  </si>
  <si>
    <t>368</t>
  </si>
  <si>
    <t>396</t>
  </si>
  <si>
    <t>Связь и информатика</t>
  </si>
  <si>
    <t>0410</t>
  </si>
  <si>
    <t>10000S6450</t>
  </si>
  <si>
    <t>Другие вопросы а области социальной политики</t>
  </si>
  <si>
    <t>2110002890</t>
  </si>
  <si>
    <t>07100S4560</t>
  </si>
  <si>
    <t>08300S4880</t>
  </si>
  <si>
    <t>Подрограмма "Развитие адаптивной физической культуры и спорта"</t>
  </si>
  <si>
    <t>0310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</si>
  <si>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</si>
  <si>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</si>
  <si>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</si>
  <si>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</si>
  <si>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</si>
  <si>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</si>
  <si>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</si>
  <si>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</si>
  <si>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</si>
  <si>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</si>
  <si>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</si>
  <si>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</si>
  <si>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</si>
  <si>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</si>
  <si>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</si>
  <si>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</si>
  <si>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</si>
  <si>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</si>
  <si>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</si>
  <si>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</si>
  <si>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</si>
  <si>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</si>
  <si>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</si>
  <si>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197</t>
  </si>
  <si>
    <t>198</t>
  </si>
  <si>
    <t>199</t>
  </si>
  <si>
    <t>201</t>
  </si>
  <si>
    <t>215</t>
  </si>
  <si>
    <t>253</t>
  </si>
  <si>
    <t>254</t>
  </si>
  <si>
    <t>411</t>
  </si>
  <si>
    <t>487</t>
  </si>
  <si>
    <t>2022 год</t>
  </si>
  <si>
    <t>2023 год</t>
  </si>
  <si>
    <t>Исполнение судебных актов</t>
  </si>
  <si>
    <t>Непрограммные расходы главы округа и органа местного самоуправления</t>
  </si>
  <si>
    <t>Функционирование главы округа и органа местного самоуправления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</si>
  <si>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в рамках непрограмных расходов</t>
  </si>
  <si>
    <t>Резервный фонд Пировского муниципального округа в рамках непрограммных расходов</t>
  </si>
  <si>
    <t>Муниципальная программа Пировского муниципального округа "Молодежь Пировского муниципального округа в 21 веке"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</si>
  <si>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в рамках отдельных мероприятий муниципальной программы Пировского муниципального округа "Молодежь Пировского муниципального округа в 21веке"</t>
  </si>
  <si>
    <t>Муниципальная программа Пировского муниципального округа "Развитие культуры в Пировском муниципальном округе"</t>
  </si>
  <si>
    <t>Подпрограмма "Развитие архивного дела в Пировском муниципальном округе"</t>
  </si>
  <si>
    <t xml:space="preserve">Реализация государственных полномочий в области архивного дела в рамках подпрограммы "Развитие архивного дела в Пировском муниципальном округе" муниципальной программы Пировского муниципального округа "Развитие культуры в Пировском муниципальном округе" </t>
  </si>
  <si>
    <t xml:space="preserve">Муниципальная программа Пировского муниципального округа "Содействие развитию местного самоуправления" </t>
  </si>
  <si>
    <t xml:space="preserve">Выплата стипендий студентам, предоставление жилья  и выплата подъемных специалистам района в рамках подпрограммы "Развитие кдрового потенциала" муниципальной программы Пировского муниципального округа "Содействие развитию местного самоуправления" </t>
  </si>
  <si>
    <t>1010001030</t>
  </si>
  <si>
    <t xml:space="preserve">Муниципальная программа Пировского муниципального округа "Управление муниципальным имуществом" </t>
  </si>
  <si>
    <t>Подпрограмма "Развитие земельно-имущественных отношений на территории Пировского муниципального округа"</t>
  </si>
  <si>
    <t>Подпрограмма "Содержание и обслуживание казны Пировского муниципального округа"</t>
  </si>
  <si>
    <t>Управление муниципальным имуществом в рамках подпрограммы "Содержание и обслуживание казны Пировского муниципального округа" муниципальной программы Пировского муниципального округа "Управление муниципальным имуществом"</t>
  </si>
  <si>
    <t>Субвенция бюджетам муниципальных образований на осуществление государственных полномочий по осуществлению уведомлений регистрации коллективных договоров и территориальных соглашений и контроля за их выполнением в рамках непрограммных расходов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</si>
  <si>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в рамках непрограммных расходов</t>
  </si>
  <si>
    <t>2110075140</t>
  </si>
  <si>
    <t>2100000000</t>
  </si>
  <si>
    <t>2110000000</t>
  </si>
  <si>
    <t>Осуществление первичного воинского учета на территориях, где отсутствуют военные комиссариаты в рамках непрограммных расходов</t>
  </si>
  <si>
    <t>2110051180</t>
  </si>
  <si>
    <t xml:space="preserve">Муниципальная программа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</si>
  <si>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0520000000</t>
  </si>
  <si>
    <t>Подпрограмма "Противодействие терроризму и экстремизму, предупреждение, помощь населению Пировского муниципального округа в чрезвычайных ситуациях"</t>
  </si>
  <si>
    <t>0520001120</t>
  </si>
  <si>
    <t xml:space="preserve">Обеспечение деятельности подведомственных учреждений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</si>
  <si>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Подпрограмма "Обеспечение мер пожарной безопасности Пировского муниципального округа"</t>
  </si>
  <si>
    <t xml:space="preserve">Субсидии бюджетам муниципальных образований края на обеспечение первичных мер пожарной безопасности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</si>
  <si>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05400S4120</t>
  </si>
  <si>
    <t xml:space="preserve">Мероприятия направленные на обеспечение первичных мер пожарной безопасности за счет средств местного бюджета в рамках подпрограммы  "Обеспечение мер пожарной безопасности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</si>
  <si>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0540000540</t>
  </si>
  <si>
    <t>0520079160</t>
  </si>
  <si>
    <t xml:space="preserve">Организационные, профилактические мероприятия по предупреждению, выявлению и пресечению преступлений террористического характера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</si>
  <si>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 xml:space="preserve">Муниципальная программа Пировского муниципального округа «Развитие сельского хозяйства в Пировском муниципальном округе» </t>
  </si>
  <si>
    <t>Подпрограмма "Обеспечение реализации муниципальной программы"</t>
  </si>
  <si>
    <t>Субвенция на выполнение отдельных функций и полномочий по решению вопросов поддержки сельскохозяйственного производства в рамках подпрограммы "Обеспечение реализации муниципальной программы" муниципальной программы Пировского муниципального округа "Развитие сельского хозяйства в Пировском муниципальном округе"</t>
  </si>
  <si>
    <t xml:space="preserve">Муниципальная программа Пировского муниципального округа "Развитие транспортной системы Пировского муниципального округа" </t>
  </si>
  <si>
    <t>Подпрограмма "Организация транспортного обслуживания населения Пировского муниципального округа"</t>
  </si>
  <si>
    <t xml:space="preserve">Организация регулярных перевозок автомобильным транспортом по муниципальным маршрутам в рамках подпрограммы "Организация транспортного обслуживания населения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</si>
  <si>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Подпрограмма "Дороги Пировского муниципального округа"</t>
  </si>
  <si>
    <t xml:space="preserve">Содержание автомобильных дорог на уровне, соответствующем нормативным требованиям за счет средств дорожного фонда  Пировского муниципального округа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</si>
  <si>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 xml:space="preserve">Субсидии бюджетам муниципальных образований на осуществление дорожной деятельности в целях решения задач социально-экономического развития территорий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</si>
  <si>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13200S3950</t>
  </si>
  <si>
    <t xml:space="preserve">Субсидии бюджетам муниципальных образований на содержание автомобильных дорог общего пользования местного значения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</si>
  <si>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13200S5080</t>
  </si>
  <si>
    <t xml:space="preserve"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"Дороги Пировского муниципального округа"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</si>
  <si>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13200S5090</t>
  </si>
  <si>
    <t>Подпрограмма "Безопасность дорожного движения  Пировского муниципального округа"</t>
  </si>
  <si>
    <t xml:space="preserve">Субсидии бюджетам муниципальных образований на реализацию мероприятий, направленных на повышение безопасности дорожного движения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</si>
  <si>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133R310601</t>
  </si>
  <si>
    <t>Мероприятия, направленные на создание условий для развития услуг связи в малочисленных и труднодоступных населенных пунктах Красноярского края в рамках отдельных мероприятий муниципальной программы Пировского муниципального округа "Содействие развития местного самоуправления"</t>
  </si>
  <si>
    <t xml:space="preserve">Муниципальная программа Пировского муниципального округа "Развитие и поддержка малого и (или) среднего предпринимательства  на территории Пировского муниципального округа" </t>
  </si>
  <si>
    <t xml:space="preserve">Финансовая поддержка субъектам малого и (или) среднего предпринимательства в рамках отдельных мероприятий муниципальной программы Пировского муниципального округа "Развитие и поддержка малого и (или) среднего предпринимательства на территории Пировского муниципального округа" </t>
  </si>
  <si>
    <t>09000S6070</t>
  </si>
  <si>
    <t>Жилищное хозяйство</t>
  </si>
  <si>
    <t>0501</t>
  </si>
  <si>
    <t>Подпрограмма "Создание условий для обеспечения доступным и комфортным жильем граждан Пировского муниципального округа"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</si>
  <si>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 за счет средств государственной корпорации - Фонда содействия реформированию жилищно-коммунального хозяйства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</si>
  <si>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053F367483</t>
  </si>
  <si>
    <t xml:space="preserve">Субсидии бюджетам муниципальных образований на обеспечение мероприятий по переселению граждан из аварийного жилищного фонда в рамках подпрограммы "Создание условий для обеспечения доступным и комфортным жильем граждан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</si>
  <si>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053F367484</t>
  </si>
  <si>
    <t xml:space="preserve">Содержание объектов коммунальной инфраструктуры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</si>
  <si>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0500000550</t>
  </si>
  <si>
    <t xml:space="preserve">Субвенции бюджетам муниципальных образований на реализацию отдельных мер по обеспечению ограничения платы граждан за коммунальные услуги  в рамках отдельного мероприятия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</si>
  <si>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0500075700</t>
  </si>
  <si>
    <t>Благоустройство</t>
  </si>
  <si>
    <t>0503</t>
  </si>
  <si>
    <t>Содержание детских и спортивных площадок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</si>
  <si>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Муниципальная программа Пировского муниципального округа «Благоустройство территории Пировского муниципального округа»</t>
  </si>
  <si>
    <t>0300000000</t>
  </si>
  <si>
    <t>0300001320</t>
  </si>
  <si>
    <t>Содержание и ремонт памятников участникам ВОВ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</si>
  <si>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0300002320</t>
  </si>
  <si>
    <t>Мероприятия по удалению сухостойных, больных и аварийных деревьев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</si>
  <si>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0300003320</t>
  </si>
  <si>
    <t>Вывоз мусора (ликвидация несанкционированных свалок)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</si>
  <si>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0300004320</t>
  </si>
  <si>
    <t>Мероприятия по скашиванию травы в летний период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</si>
  <si>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0300005320</t>
  </si>
  <si>
    <t>Утилизация опасных отходов (лампы энергосберегающие, ДРЛ, ДНАТ)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</si>
  <si>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0300006320</t>
  </si>
  <si>
    <t>Проведение субботников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</si>
  <si>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0300007320</t>
  </si>
  <si>
    <t>Оплата за потребление уличного освещения</t>
  </si>
  <si>
    <t>0300008320</t>
  </si>
  <si>
    <t>Содержание мест захоронения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</si>
  <si>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0300009320</t>
  </si>
  <si>
    <t>Ремонт и устройство тротуаров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</si>
  <si>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0300010320</t>
  </si>
  <si>
    <t>Субсидии бюджетам муниципальных образований на обустройство и восстановление воинских захоронений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</si>
  <si>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03000L2990</t>
  </si>
  <si>
    <t>0310000000</t>
  </si>
  <si>
    <t>Мероприятия направленные на обеспечение выполнения функций работников в сфере благоустройство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</si>
  <si>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0310000310</t>
  </si>
  <si>
    <t>Подпрограмма "Капитальный ремонт и модернизация системы коммунальной инфраструктуры Пировского муниципального округа"</t>
  </si>
  <si>
    <t>0510000140</t>
  </si>
  <si>
    <t>Охрана объектов растительного и животного мира и среды их обитания</t>
  </si>
  <si>
    <t>0603</t>
  </si>
  <si>
    <t>Подпрограмма "Предупреждение возникновения и распространения заболеваний, опасных для человека и животных"</t>
  </si>
  <si>
    <t xml:space="preserve"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в рамках подпрограммы "Предупреждение возникновения и распространения заболеваний, опасных для человека и животных" муниципальной программы Пировского муниципального округа "Развитие сельского хозяйства в Пировском муниципальном округе"
</t>
  </si>
  <si>
    <t>Муниципальная программа Пировского муниципального округа "Охрана окружающей среды в Пировском муниципальном округе"</t>
  </si>
  <si>
    <t>Подпрограмма "Проектирование зон санитарной охраны источников питьевого водоснабжения Пировского муниципального округа"</t>
  </si>
  <si>
    <t>Мероприятия напрвленные на проектирование зон санитарной охраны в рамках подпрограммы "Проектирование зон санитарной охраны источников питьевого водоснабжения Пировского муниципального округа" муниципальной программы Пировского муниципального округа "Охрана окружающей среды в Пировском муниципальном округе"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</si>
  <si>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"Организация и проведение акарицидных обработок мест массового отдыха населения в Пировском муниципальном округе" муниципальной программы Пировского муниципального округа "Охрана окружающей среды в Пировском муниципальном округе"</t>
  </si>
  <si>
    <t>12300S5550</t>
  </si>
  <si>
    <t>Выплаты пенсии за выслугу лет лицам, замещающим должности муниципальной службы в рамках непрограммных расходов</t>
  </si>
  <si>
    <t>2520000001</t>
  </si>
  <si>
    <t>Муниципальная программа Пировского муниципального округа "Молодежь Пировского муниципального округа в 21веке"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</si>
  <si>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в рамках непрограмных расходов</t>
  </si>
  <si>
    <t>Обеспечение деятельности (оказание услуг) подведомственных учреждений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</si>
  <si>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Подпрограмма "Вовлечение молодежи Пировского муниципального округа в социальную практику"</t>
  </si>
  <si>
    <t xml:space="preserve">Проведение мероприятий для детей и молодежи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</si>
  <si>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Субсидии бюджетам муниципальных образований на поддержку деятельности муниципальных молодежных центров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</si>
  <si>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Обеспечение деятельности (оказание услуг) подведомственных учреждений в рамках подпрограммы "Вовлечение молодежи Пировского муниципального округа в социальную практику" муниципальной программы Пировского муниципального округа "Молодежь Пировского муниципального округа в 21 веке" </t>
  </si>
  <si>
    <t xml:space="preserve">Подпрограмма "Патриотическое воспитание молодежи Пировского муниципального округа" </t>
  </si>
  <si>
    <t xml:space="preserve">Организация, проведение, участие в концертах, фестивалях, конкурсах, акциях, форумах, слетах, парадах районного, межрайонного, зонального и краевого уровней в рамках подпрограммы "Патриотическое воспитание молодежи Пировского муниципального округа"  муниципальной программы Пировского муниципального округа "Молодежь Пировского муниципального округа в 21 веке" </t>
  </si>
  <si>
    <t xml:space="preserve">Проведение  рейдов по семьям, состоящих на учете, в места концентрации подростков и молодежи, организация и проведение районных конкурсов, фестивалей, конференций, праздников, спортивных мероприятий, акций, слетов, занятости несовершеннолетних в летний период в рамках подпрограммы "Профилактика безнадзорности и правонарушений несовершеннолетних" муниципальной программы Пировского муниципального округа"Молодежь Пировского муниципального округа в 21 веке" </t>
  </si>
  <si>
    <t>Подпрограмма "Сельская молодежь - будущее Пировского муниципального округа"</t>
  </si>
  <si>
    <t>Обеспечение деятельности (оказание услуг) подведомственных учреждений в рамках подпрограммы "Сохранение культурного наследия" муниципальной программы Пировского муниципального округа  "Развитие культуры в Пировском муниципальном округе"</t>
  </si>
  <si>
    <t>Обеспечение деятельности (оказание услуг) подведомственных учреждений в рамках подпрограммы "Поддержка искусства и народного творчества" муниципальной программы Пировского муниципального округа  "Развитие культуры в Пировском муниципальном округе"</t>
  </si>
  <si>
    <t>Мероприятия направленные на комплектование книжных фондов библиотек муниципальных образований за счет краевого бюджета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</si>
  <si>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</si>
  <si>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>Руководство и управление в сфере установленных функций органов местного самоуправления  (НСОТ)в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 "Развитие культуры в Пировском муниципальном округе"</t>
  </si>
  <si>
    <t xml:space="preserve">Муниципальная программа Пировского муниципального округа "Развитие физической культуры и спорта в Пировском муниципальном округе " </t>
  </si>
  <si>
    <t xml:space="preserve">Проведение спортивно-массовых мероприятий в рамках подпрограммы "Развитие массовой физической культуры и спорта" муниципальной программы Пировского муниципального округа "Развитие физической культуры и спорта в Пировском муниципальном округе" </t>
  </si>
  <si>
    <t xml:space="preserve"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 в рамках 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 </t>
  </si>
  <si>
    <t>0630000710</t>
  </si>
  <si>
    <t>Массовый спорт</t>
  </si>
  <si>
    <t>1102</t>
  </si>
  <si>
    <t>Муниципальная программа Пировского муниципального округа "Развитие образования Пировского муниципального округа"</t>
  </si>
  <si>
    <t>Обеспечение деятельности (оказание услуг) подведомственных учреждений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</si>
  <si>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</si>
  <si>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реализации прав 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образования, в муниципальных общеобразовательных организациях, за исключением обеспечения деятельности административного и учебно-вспомогательного персонала муниципальных дошкольных образовательных и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</si>
  <si>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 обеспечение государственных гарантий правреализации прав на получение общедоступного и бесплатного начальногообщего, основного общего, среднего общего образования, в муниципальных общеобразовательных организациях , обеспечение дополнительного образования детей в муниципальных общеобразовательных организациях в части обеспечения деятельности административного и учебно-вспомогательного персонала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</si>
  <si>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</si>
  <si>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</si>
  <si>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02100S5630</t>
  </si>
  <si>
    <t>021E151690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</si>
  <si>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</si>
  <si>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Подпрограмма "Господдержка детей сирот, расширение практики применения семейных форм воспитания"</t>
  </si>
  <si>
    <t>Субвенции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«Господдержка детей-сирот, расширение практики применения семейных форм воспитания» муниципальной программы  Пировского муниципального округа «Развитие образования Пировского муниципального округа»</t>
  </si>
  <si>
    <t>Подпрограмма «Обеспечение реализации муниципальной программы и прочие мероприятия »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</si>
  <si>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«Развитие образования Пировского муниципального округа»</t>
  </si>
  <si>
    <t>Обеспечение деятельности (оказание услуг) подведомственных учреждений в рамках подпрограммы «Обеспечение реализации муниципальной программы и прочие мероприятия 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</si>
  <si>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выделения денежных средств на осуществление присмотра и ухода за детьми-инвалидами, детьми-сиротами и детьми, оставшимися без попечения родителей, а также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</si>
  <si>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на обеспечение питанием детей, обучающихся в муниципальных и частных образовательных организациях, реализующих основные общеобразовательные программы, без взимания платы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</si>
  <si>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Субсидии бюджетам муниципальных образований края на софинансирование организации и обеспечения обучающихся по образовательным программам начального общего образования в муниципальных образовательных организациях, за исключением обучающихся с ограниченными возможностями здоровья, бесплатным горячим питанием, предусматривающим наличие горячего блюда, не считая горячего напитка,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</si>
  <si>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 за счет средств краевого бюджета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«Развитие образования Пировского муниципального округа»</t>
  </si>
  <si>
    <t xml:space="preserve">Проведение конкурсов, фестивалей, конференций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 </t>
  </si>
  <si>
    <t>Муниципальная программа Пировского муниципального округа "Управление муниципальными финансами"</t>
  </si>
  <si>
    <t>0110000250</t>
  </si>
  <si>
    <t>0110000251</t>
  </si>
  <si>
    <t>Условно утвержденные расходы</t>
  </si>
  <si>
    <t>Руководство и управление в сфере установленных функций органов местного сомоуправления 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</si>
  <si>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0220075520</t>
  </si>
  <si>
    <t>0230000250</t>
  </si>
  <si>
    <t>0230000650</t>
  </si>
  <si>
    <t>0230000660</t>
  </si>
  <si>
    <t>0230000670</t>
  </si>
  <si>
    <t>0220075870</t>
  </si>
  <si>
    <t>Руководство и управление в сфере установленных функций органов местного сомоуправления  (НСОТ)в рамках подпрограммы «Обеспечение реализации муниципальной программы и прочие мероприятия» муниципальной программы Пировского муниципального округа «Управление муниципальными финансами»</t>
  </si>
  <si>
    <t>49</t>
  </si>
  <si>
    <t>50</t>
  </si>
  <si>
    <t>53</t>
  </si>
  <si>
    <t>54</t>
  </si>
  <si>
    <t>55</t>
  </si>
  <si>
    <t>56</t>
  </si>
  <si>
    <t>57</t>
  </si>
  <si>
    <t>58</t>
  </si>
  <si>
    <t>59</t>
  </si>
  <si>
    <t>83</t>
  </si>
  <si>
    <t>84</t>
  </si>
  <si>
    <t>85</t>
  </si>
  <si>
    <t>119</t>
  </si>
  <si>
    <t>121</t>
  </si>
  <si>
    <t>122</t>
  </si>
  <si>
    <t>123</t>
  </si>
  <si>
    <t>128</t>
  </si>
  <si>
    <t>129</t>
  </si>
  <si>
    <t>130</t>
  </si>
  <si>
    <t>131</t>
  </si>
  <si>
    <t>132</t>
  </si>
  <si>
    <t>160</t>
  </si>
  <si>
    <t>161</t>
  </si>
  <si>
    <t>162</t>
  </si>
  <si>
    <t>216</t>
  </si>
  <si>
    <t>217</t>
  </si>
  <si>
    <t>218</t>
  </si>
  <si>
    <t>245</t>
  </si>
  <si>
    <t>246</t>
  </si>
  <si>
    <t>247</t>
  </si>
  <si>
    <t>277</t>
  </si>
  <si>
    <t>288</t>
  </si>
  <si>
    <t>289</t>
  </si>
  <si>
    <t>290</t>
  </si>
  <si>
    <t>321</t>
  </si>
  <si>
    <t>322</t>
  </si>
  <si>
    <t>323</t>
  </si>
  <si>
    <t>327</t>
  </si>
  <si>
    <t>328</t>
  </si>
  <si>
    <t>329</t>
  </si>
  <si>
    <t>388</t>
  </si>
  <si>
    <t>389</t>
  </si>
  <si>
    <t>390</t>
  </si>
  <si>
    <t>391</t>
  </si>
  <si>
    <t>392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</si>
  <si>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</si>
  <si>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</si>
  <si>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</si>
  <si>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</si>
  <si>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</si>
  <si>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</si>
  <si>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</si>
  <si>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</si>
  <si>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</si>
  <si>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</si>
  <si>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</si>
  <si>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</si>
  <si>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</si>
  <si>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</si>
  <si>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</si>
  <si>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</si>
  <si>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</si>
  <si>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</si>
  <si>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</si>
  <si>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</si>
  <si>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</si>
  <si>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</si>
  <si>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</si>
  <si>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</si>
  <si>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</si>
  <si>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</si>
  <si>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</si>
  <si>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</si>
  <si>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</si>
  <si>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</si>
  <si>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</si>
  <si>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</si>
  <si>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</si>
  <si>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</si>
  <si>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</si>
  <si>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</si>
  <si>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</si>
  <si>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</si>
  <si>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</si>
  <si>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</si>
  <si>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</si>
  <si>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</si>
  <si>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</si>
  <si>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</si>
  <si>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</si>
  <si>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</si>
  <si>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</si>
  <si>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</si>
  <si>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</si>
  <si>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</si>
  <si>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</si>
  <si>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</si>
  <si>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</si>
  <si>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</si>
  <si>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</si>
  <si>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</si>
  <si>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</si>
  <si>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488</t>
  </si>
  <si>
    <t>489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</si>
  <si>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</si>
  <si>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</si>
  <si>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</si>
  <si>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</si>
  <si>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</si>
  <si>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</si>
  <si>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</si>
  <si>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</si>
  <si>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</si>
  <si>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</si>
  <si>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</si>
  <si>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</si>
  <si>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</si>
  <si>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</si>
  <si>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</si>
  <si>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</si>
  <si>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</si>
  <si>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</si>
  <si>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</si>
  <si>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</si>
  <si>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</si>
  <si>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</si>
  <si>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</si>
  <si>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</si>
  <si>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</si>
  <si>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</si>
  <si>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</si>
  <si>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</si>
  <si>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</si>
  <si>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</si>
  <si>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к  Решению окружного Совета депутатов "О бюджете Пировского муниципального округа на 2022 год и на плановый период 2023 - 2024 годов"</t>
  </si>
  <si>
    <t>Ведомственная структура расходов бюджета Пировского муниципального округа на 2022 год  и плановый период 2023-2024 года</t>
  </si>
  <si>
    <t>2024 год</t>
  </si>
  <si>
    <t>Администрация Пировского муниципального округа Красноярского края</t>
  </si>
  <si>
    <t>Отдел культуры, спорта, туризма и молодежной политики администрации Пировского муниципального округа</t>
  </si>
  <si>
    <t>Финансовое управление администрации Пировского муниципального округа</t>
  </si>
  <si>
    <t>2510000000</t>
  </si>
  <si>
    <t>Средства на повышение размеров оплаты труда отдельным категориям работников бюджетной сферы в рамках непрограммных расходов отдельных органов местного самоуправления</t>
  </si>
  <si>
    <t>2510000252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</si>
  <si>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 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</si>
  <si>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0830000620</t>
  </si>
  <si>
    <t>225,40</t>
  </si>
  <si>
    <t>149,80</t>
  </si>
  <si>
    <t>0710000620</t>
  </si>
  <si>
    <t xml:space="preserve">Проведение мероприятий для детей и молодежи в рамках подпрограммы "Сельская молодежь - будущее Пировского муниципального округа" муниципальной программы Пировского муниципального округа "Молодеж Пировского муниципального округа в 21 веке" </t>
  </si>
  <si>
    <t>0810000620</t>
  </si>
  <si>
    <t>0820000620</t>
  </si>
  <si>
    <t>0620000620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</si>
  <si>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</si>
  <si>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Субсидии бюджетам муниципальных образований края на частичное финансирование (возмещение) расходов на содержание единых дежурно-диспетчерских служб муниципальных образований Красноярского края  в рамках подпрограммы "Противодействие терроризму и экстремизму, предупреждение, помощь населению Пировского муниципального округа в чрезвычайных ситуациях"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 </t>
  </si>
  <si>
    <t>05200S4130</t>
  </si>
  <si>
    <t>Субсидии бюджетам муниципальных образований на обустройство участков улично - дорожной сети вблизи образовательных организаций для обеспечения безопасности дорожного движения в рамках подпрограммы "Безопасность дорожного движения Пировского муниципального округа" муниципальной программы Пировского муниципального округа "Развитие транспортной системы Пировского муниципального округа"</t>
  </si>
  <si>
    <t>133R374270</t>
  </si>
  <si>
    <t>Реализация проектов ТОС в рамках отдельного мероприятия муниципальной программы Пировского муниципального округа «Благоустройство территории Пировского муниципального округа»</t>
  </si>
  <si>
    <t>0300011320</t>
  </si>
  <si>
    <t>Софинансирование проектов местных инициатив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</si>
  <si>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0310000311</t>
  </si>
  <si>
    <t>Приобретение в Муниципальный жилищный фонд Пировского муниципального округа жилых помещений в рамках подпрограммы "Развитие кадрового потенциала" муниципальной программы Пировского муниципального округа "Содействие развитию местного самоуправления"</t>
  </si>
  <si>
    <t>1010000681</t>
  </si>
  <si>
    <t>Приложение № 4</t>
  </si>
  <si>
    <t>Отдел образования администрации Пировского муниципального округа</t>
  </si>
  <si>
    <t>63</t>
  </si>
  <si>
    <t>64</t>
  </si>
  <si>
    <t>65</t>
  </si>
  <si>
    <t>351</t>
  </si>
  <si>
    <t>352</t>
  </si>
  <si>
    <t>353</t>
  </si>
  <si>
    <t>354</t>
  </si>
  <si>
    <t>355</t>
  </si>
  <si>
    <t>356</t>
  </si>
  <si>
    <t>357</t>
  </si>
  <si>
    <t>361</t>
  </si>
  <si>
    <t>362</t>
  </si>
  <si>
    <t>363</t>
  </si>
  <si>
    <t>364</t>
  </si>
  <si>
    <t>365</t>
  </si>
  <si>
    <t>366</t>
  </si>
  <si>
    <t>377</t>
  </si>
  <si>
    <t>378</t>
  </si>
  <si>
    <t>379</t>
  </si>
  <si>
    <t>380</t>
  </si>
  <si>
    <t>381</t>
  </si>
  <si>
    <t>382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</si>
  <si>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</si>
  <si>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</si>
  <si>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</si>
  <si>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</si>
  <si>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</si>
  <si>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</si>
  <si>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</si>
  <si>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</si>
  <si>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</si>
  <si>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427</t>
  </si>
  <si>
    <t>428</t>
  </si>
  <si>
    <t>429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</si>
  <si>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</si>
  <si>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</si>
  <si>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</si>
  <si>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</si>
  <si>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</si>
  <si>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</si>
  <si>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</si>
  <si>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</si>
  <si>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</si>
  <si>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</si>
  <si>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</si>
  <si>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</si>
  <si>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</si>
  <si>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</si>
  <si>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</si>
  <si>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</si>
  <si>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</si>
  <si>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</si>
  <si>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</si>
  <si>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</si>
  <si>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</si>
  <si>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</si>
  <si>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</si>
  <si>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</si>
  <si>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</si>
  <si>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</si>
  <si>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</si>
  <si>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</si>
  <si>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</si>
  <si>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</si>
  <si>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</si>
  <si>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</si>
  <si>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</si>
  <si>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</si>
  <si>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</si>
  <si>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</si>
  <si>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</si>
  <si>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</si>
  <si>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</si>
  <si>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</si>
  <si>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</si>
  <si>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</si>
  <si>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</si>
  <si>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</si>
  <si>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</si>
  <si>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</si>
  <si>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</si>
  <si>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</si>
  <si>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</si>
  <si>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</si>
  <si>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</si>
  <si>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</si>
  <si>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</si>
  <si>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</si>
  <si>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</si>
  <si>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</si>
  <si>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</si>
  <si>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</si>
  <si>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</si>
  <si>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</si>
  <si>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</si>
  <si>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</si>
  <si>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</si>
  <si>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</si>
  <si>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</si>
  <si>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</si>
  <si>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</si>
  <si>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</si>
  <si>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</si>
  <si>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</si>
  <si>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</si>
  <si>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</si>
  <si>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</si>
  <si>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</si>
  <si>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</si>
  <si>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</si>
  <si>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</si>
  <si>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</si>
  <si>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</si>
  <si>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</si>
  <si>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</si>
  <si>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</si>
  <si>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</si>
  <si>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</si>
  <si>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</si>
  <si>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</si>
  <si>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</si>
  <si>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</si>
  <si>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</si>
  <si>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</si>
  <si>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</si>
  <si>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</si>
  <si>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</si>
  <si>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</si>
  <si>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</si>
  <si>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</si>
  <si>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</si>
  <si>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</si>
  <si>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</si>
  <si>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</si>
  <si>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</si>
  <si>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</si>
  <si>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</si>
  <si>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</si>
  <si>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</si>
  <si>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</si>
  <si>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</si>
  <si>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</si>
  <si>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</si>
  <si>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</si>
  <si>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</si>
  <si>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</si>
  <si>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</si>
  <si>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</si>
  <si>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</si>
  <si>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</si>
  <si>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</si>
  <si>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</si>
  <si>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</si>
  <si>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</si>
  <si>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</si>
  <si>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</si>
  <si>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</si>
  <si>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</si>
  <si>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</si>
  <si>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</si>
  <si>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</si>
  <si>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</si>
  <si>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</si>
  <si>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</si>
  <si>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</si>
  <si>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</si>
  <si>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</si>
  <si>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</si>
  <si>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</si>
  <si>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</si>
  <si>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</si>
  <si>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</si>
  <si>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</si>
  <si>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</si>
  <si>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</si>
  <si>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</si>
  <si>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</si>
  <si>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</si>
  <si>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</si>
  <si>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</si>
  <si>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</si>
  <si>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</si>
  <si>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</si>
  <si>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</si>
  <si>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</si>
  <si>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</si>
  <si>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</si>
  <si>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</si>
  <si>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</si>
  <si>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</si>
  <si>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</si>
  <si>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</si>
  <si>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</si>
  <si>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</si>
  <si>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</si>
  <si>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</si>
  <si>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</si>
  <si>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</si>
  <si>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</si>
  <si>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</si>
  <si>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</si>
  <si>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</si>
  <si>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</si>
  <si>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</si>
  <si>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</si>
  <si>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</si>
  <si>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</si>
  <si>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</si>
  <si>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</si>
  <si>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</si>
  <si>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</si>
  <si>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</si>
  <si>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</si>
  <si>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</si>
  <si>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</si>
  <si>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</si>
  <si>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</si>
  <si>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</si>
  <si>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</si>
  <si>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</si>
  <si>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</si>
  <si>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</si>
  <si>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</si>
  <si>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</si>
  <si>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</si>
  <si>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</si>
  <si>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</si>
  <si>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</si>
  <si>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</si>
  <si>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</si>
  <si>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</si>
  <si>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</si>
  <si>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</si>
  <si>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</si>
  <si>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</si>
  <si>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</si>
  <si>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</si>
  <si>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</si>
  <si>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</si>
  <si>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</si>
  <si>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08300L4670</t>
  </si>
  <si>
    <t>734</t>
  </si>
  <si>
    <t>735</t>
  </si>
  <si>
    <t>736</t>
  </si>
  <si>
    <t>Субсидии на обеспечение развития и укрепления материально-технической базы домов культуры в населенных пунктах с числом жителей до 50 тысяч человек в рамках подпрограммы "Обеспечение условий реализации муниципальной программы и прочие мероприятия" муниципальной программы Пировского муниципального округа «Развитие культуры»</t>
  </si>
  <si>
    <t>Защита населения и территории от чрезвызайных ситуаций природного и техногенного характера, пожарная безопасность</t>
  </si>
  <si>
    <t>Гражданская оборона</t>
  </si>
  <si>
    <t>1220079170</t>
  </si>
  <si>
    <t>Управление муниципальным имуществом в рамках подпрограммы "Развитие земельно-имущественных отношений на территории Пировского муниципального округа" муниципальной программы Пировского муниципального округа "Управление муниципальным имуществом"</t>
  </si>
  <si>
    <t>Мероприятия по ремонту реконструкции находящихся в мунципальной собственности объектов коммуниальной инфрастркутуры в рамках подрограммы "Капитальный ремонт и модернизация системы коммунальной инфраструктуры Пировского муниципального округа" муниципальной программы Пировского муниципального округа «Реформирование и модернизация жилищно-коммунального хозяйства и повышение энергетической эффективности Пировского муниципального округа»</t>
  </si>
  <si>
    <t>Субсидии бюджетам муниципальных образований края на реализацию проектов по благоустройству территорий сельских населенных пунктов и городских поселений с численностью населения не более 10000 человек, инициированных гражданами соответствующего населенного пункта, поселения,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</si>
  <si>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03100S7410</t>
  </si>
  <si>
    <t>03100S7420</t>
  </si>
  <si>
    <t>Субсидиии бюджетам муниципальных образований края на реализацию комплексных проектов по благоустройству территорий в рамках подпрограммы "Обеспечение реализации муниципальной программы и прочие мероприятия" муниципальной программы Пировского муниципального округа «Благоустройство территории Пировского муниципального округа»</t>
  </si>
  <si>
    <t>2110000250</t>
  </si>
  <si>
    <t>Контрольно-счетный орган Пировского муниципального округа Красноярского края</t>
  </si>
  <si>
    <t>Пировский окружной Совет депутатов Пировского муниципального округа</t>
  </si>
  <si>
    <t>Субсидии бюджетам муниципальных образований на государственную поддержку отрасли культуры (модернизация библиотек в части комплектования книжных фондов)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</si>
  <si>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08300L5191</t>
  </si>
  <si>
    <t>Иные межбюджетные трансферты бюджетам муниципальных образований на создание (реконструкцию) и капитальный ремонт культурно-досуговых учреждений в сельской местности в рамках подпрограммы "Обеспечение условий реализации муниципальной программы и прочие мероприятия" муниципальной программы Пировского района «Развитие культуры»</t>
  </si>
  <si>
    <t>083А174840</t>
  </si>
  <si>
    <t>Иные межбюджетные трансферты бюджетам муниципальных образований на поддержку физкультурно-спортивных клубов по месту жительств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</si>
  <si>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06200S4180</t>
  </si>
  <si>
    <t>Иные межбюджетные трансферты бюджетам муниципальных образований на устройство плоскостных спортивных сооружений в сельской местности в рамках подпрограммы "Развитие системы подготовки спортивного резерва" муниципальной программы Пировского муниципального округа "Развитие физической культуры и спорта в Пировском муниципальном округе"</t>
  </si>
  <si>
    <t>06200S8450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</si>
  <si>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 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</si>
  <si>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0220078460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</si>
  <si>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</si>
  <si>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0210053030</t>
  </si>
  <si>
    <t>Создание в общеобразовательных организациях, расположенных в сельской местности и малых городах, условий для занятий физической культурой и спортом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</si>
  <si>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02100S4300</t>
  </si>
  <si>
    <t>Обеспечение функционирования модели персонифицированного финансирования дополнительного образования детей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</si>
  <si>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0210000622</t>
  </si>
  <si>
    <t>810</t>
  </si>
  <si>
    <t>Субсидии автономным учреждениям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</si>
  <si>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</t>
  </si>
  <si>
    <t>Субвенции бюджетам муниципальных образований на финансовое обеспечение государственных гарантий прав граждан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 в рамках подпрограммы «Развитие дошкольного, общего и дополнительного образования детей» муниципальной программы Пировского муниципального округа «Развитие образования Пировского муниципального округа»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</si>
  <si>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в рамках подпрограммы "Господдержка детей-сирот, расширение практики применения семейных форм вопитания" муниципальной программы Пировского муниципального округа "Развитие образования Пировского муниципального округа"</t>
  </si>
  <si>
    <t>02200L0820</t>
  </si>
  <si>
    <t>Приобретение в Муниципальный жилищный фонд Пировского муниципального округа жилых помещений в рамках отдельного мероприятия муниципальной программы Пировского муниципального округа "Управление муниципальным имуществом"</t>
  </si>
  <si>
    <t>1100000681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</si>
  <si>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"Обеспечение жильем молодых семей" муниципальной программы Пировского муниципального округа "Молодежь Пировского муниципального округа в 21 веке"</t>
  </si>
  <si>
    <t>02100L3040</t>
  </si>
  <si>
    <t>101</t>
  </si>
  <si>
    <t>102</t>
  </si>
  <si>
    <t>103</t>
  </si>
  <si>
    <t>332</t>
  </si>
  <si>
    <t>333</t>
  </si>
  <si>
    <t>334</t>
  </si>
  <si>
    <t>704</t>
  </si>
  <si>
    <t>705</t>
  </si>
  <si>
    <t>706</t>
  </si>
  <si>
    <t>707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</si>
  <si>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</si>
  <si>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</si>
  <si>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</si>
  <si>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</si>
  <si>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</si>
  <si>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</si>
  <si>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</si>
  <si>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</si>
  <si>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</si>
  <si>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</si>
  <si>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</si>
  <si>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</si>
  <si>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</si>
  <si>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</si>
  <si>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</si>
  <si>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</si>
  <si>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</si>
  <si>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</si>
  <si>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</si>
  <si>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</si>
  <si>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</si>
  <si>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</si>
  <si>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</si>
  <si>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</si>
  <si>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</si>
  <si>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</si>
  <si>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</si>
  <si>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</si>
  <si>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</si>
  <si>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</si>
  <si>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</si>
  <si>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</si>
  <si>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</si>
  <si>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</si>
  <si>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</si>
  <si>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</si>
  <si>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</si>
  <si>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</si>
  <si>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</si>
  <si>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</si>
  <si>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</si>
  <si>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</si>
  <si>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</si>
  <si>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</si>
  <si>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</si>
  <si>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</si>
  <si>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</si>
  <si>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</si>
  <si>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</si>
  <si>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</si>
  <si>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</si>
  <si>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Обслуживание государственного и муниципального долга</t>
  </si>
  <si>
    <t>1300</t>
  </si>
  <si>
    <t>Обслуживание государственного внутренненго и муниципального долга</t>
  </si>
  <si>
    <t>1301</t>
  </si>
  <si>
    <t>Подпрограмма "Управление муниципальным долгом Пировского муниципального округа"</t>
  </si>
  <si>
    <t>0120000000</t>
  </si>
  <si>
    <t>Расходы на обслуживание муниципального долга в рамках подпрограммы "Управление муниципальным долгом Пировского муниципального округа" муниципальной программы "Управление муниципальным долгом"</t>
  </si>
  <si>
    <t>0120000003</t>
  </si>
  <si>
    <t>Обслуживание государственного (муниципального) долга</t>
  </si>
  <si>
    <t>Обслуживание муниципального долга</t>
  </si>
  <si>
    <t>790</t>
  </si>
  <si>
    <t>791</t>
  </si>
  <si>
    <t>792</t>
  </si>
  <si>
    <t>793</t>
  </si>
  <si>
    <t>794</t>
  </si>
  <si>
    <t>795</t>
  </si>
  <si>
    <t>796</t>
  </si>
  <si>
    <t>от       25.03.2022                  № 20-215р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</si>
</sst>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_р_."/>
    <numFmt numFmtId="165" formatCode="#,##0.000"/>
  </numFmts>
  <fonts count="8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164" fontId="2" fillId="2" borderId="0" xfId="0" applyNumberFormat="1" applyFont="1" applyFill="1" applyBorder="1" applyAlignment="1">
      <alignment wrapText="1"/>
    </xf>
    <xf numFmtId="164" fontId="1" fillId="2" borderId="0" xfId="0" applyNumberFormat="1" applyFont="1" applyFill="1" applyBorder="1" applyAlignment="1"/>
    <xf numFmtId="0" fontId="1" fillId="2" borderId="0" xfId="0" applyFont="1" applyFill="1" applyAlignment="1">
      <alignment horizontal="center"/>
    </xf>
    <xf numFmtId="0" fontId="1" fillId="2" borderId="0" xfId="0" applyFont="1" applyFill="1"/>
    <xf numFmtId="3" fontId="1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164" fontId="1" fillId="2" borderId="0" xfId="0" applyNumberFormat="1" applyFont="1" applyFill="1"/>
    <xf numFmtId="0" fontId="3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vertical="justify" wrapText="1"/>
    </xf>
    <xf numFmtId="49" fontId="2" fillId="2" borderId="2" xfId="0" applyNumberFormat="1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/>
    </xf>
    <xf numFmtId="0" fontId="1" fillId="2" borderId="2" xfId="0" applyFont="1" applyFill="1" applyBorder="1" applyAlignment="1">
      <alignment vertical="justify"/>
    </xf>
    <xf numFmtId="49" fontId="1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center" vertical="justify"/>
    </xf>
    <xf numFmtId="4" fontId="1" fillId="2" borderId="2" xfId="0" applyNumberFormat="1" applyFont="1" applyFill="1" applyBorder="1" applyAlignment="1">
      <alignment vertical="justify"/>
    </xf>
    <xf numFmtId="0" fontId="4" fillId="2" borderId="2" xfId="0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vertical="justify" wrapText="1"/>
    </xf>
    <xf numFmtId="49" fontId="5" fillId="2" borderId="2" xfId="0" applyNumberFormat="1" applyFont="1" applyFill="1" applyBorder="1" applyAlignment="1">
      <alignment horizontal="center" vertical="justify"/>
    </xf>
    <xf numFmtId="49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vertical="justify" wrapText="1"/>
    </xf>
    <xf numFmtId="0" fontId="2" fillId="2" borderId="2" xfId="0" applyFont="1" applyFill="1" applyBorder="1" applyAlignment="1">
      <alignment vertical="justify"/>
    </xf>
    <xf numFmtId="0" fontId="2" fillId="2" borderId="2" xfId="0" applyFont="1" applyFill="1" applyBorder="1" applyAlignment="1">
      <alignment horizontal="center" vertical="justify"/>
    </xf>
    <xf numFmtId="4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 wrapText="1"/>
    </xf>
    <xf numFmtId="49" fontId="1" fillId="2" borderId="2" xfId="0" applyNumberFormat="1" applyFont="1" applyFill="1" applyBorder="1" applyAlignment="1">
      <alignment horizontal="center" vertical="justify" wrapText="1"/>
    </xf>
    <xf numFmtId="0" fontId="1" fillId="2" borderId="2" xfId="0" applyNumberFormat="1" applyFont="1" applyFill="1" applyBorder="1" applyAlignment="1">
      <alignment vertical="justify" wrapText="1"/>
    </xf>
    <xf numFmtId="0" fontId="1" fillId="2" borderId="2" xfId="0" applyNumberFormat="1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horizontal="center" vertical="justify" wrapText="1"/>
    </xf>
    <xf numFmtId="49" fontId="2" fillId="2" borderId="2" xfId="0" applyNumberFormat="1" applyFont="1" applyFill="1" applyBorder="1" applyAlignment="1">
      <alignment horizontal="center" vertical="justify" wrapText="1"/>
    </xf>
    <xf numFmtId="0" fontId="2" fillId="2" borderId="2" xfId="0" applyFont="1" applyFill="1" applyBorder="1" applyAlignment="1">
      <alignment horizontal="center" vertical="justify" wrapText="1"/>
    </xf>
    <xf numFmtId="0" fontId="2" fillId="2" borderId="2" xfId="0" applyNumberFormat="1" applyFont="1" applyFill="1" applyBorder="1" applyAlignment="1">
      <alignment vertical="justify" wrapText="1"/>
    </xf>
    <xf numFmtId="0" fontId="1" fillId="2" borderId="2" xfId="0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 wrapText="1"/>
    </xf>
    <xf numFmtId="0" fontId="5" fillId="2" borderId="2" xfId="0" applyFont="1" applyFill="1" applyBorder="1" applyAlignment="1">
      <alignment horizontal="center" vertical="justify"/>
    </xf>
    <xf numFmtId="0" fontId="4" fillId="2" borderId="2" xfId="0" applyNumberFormat="1" applyFont="1" applyFill="1" applyBorder="1" applyAlignment="1">
      <alignment horizontal="center" vertical="justify"/>
    </xf>
    <xf numFmtId="0" fontId="5" fillId="2" borderId="2" xfId="0" applyFont="1" applyFill="1" applyBorder="1" applyAlignment="1">
      <alignment horizontal="left" vertical="justify"/>
    </xf>
    <xf numFmtId="0" fontId="4" fillId="2" borderId="2" xfId="0" applyFont="1" applyFill="1" applyBorder="1" applyAlignment="1">
      <alignment horizontal="left" vertical="justify"/>
    </xf>
    <xf numFmtId="2" fontId="1" fillId="2" borderId="2" xfId="0" applyNumberFormat="1" applyFont="1" applyFill="1" applyBorder="1" applyAlignment="1">
      <alignment vertical="justify" wrapText="1"/>
    </xf>
    <xf numFmtId="2" fontId="4" fillId="2" borderId="2" xfId="0" applyNumberFormat="1" applyFont="1" applyFill="1" applyBorder="1" applyAlignment="1">
      <alignment horizontal="left" vertical="justify" wrapText="1"/>
    </xf>
    <xf numFmtId="0" fontId="4" fillId="2" borderId="2" xfId="0" applyNumberFormat="1" applyFont="1" applyFill="1" applyBorder="1" applyAlignment="1">
      <alignment horizontal="left" vertical="justify" wrapText="1"/>
    </xf>
    <xf numFmtId="2" fontId="1" fillId="2" borderId="2" xfId="0" applyNumberFormat="1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vertical="justify" wrapText="1"/>
    </xf>
    <xf numFmtId="0" fontId="2" fillId="2" borderId="2" xfId="0" applyFont="1" applyFill="1" applyBorder="1" applyAlignment="1">
      <alignment horizontal="left" vertical="justify" wrapText="1"/>
    </xf>
    <xf numFmtId="2" fontId="2" fillId="2" borderId="2" xfId="0" applyNumberFormat="1" applyFont="1" applyFill="1" applyBorder="1" applyAlignment="1">
      <alignment horizontal="left" vertical="justify" wrapText="1"/>
    </xf>
    <xf numFmtId="0" fontId="2" fillId="2" borderId="2" xfId="0" applyFont="1" applyFill="1" applyBorder="1" applyAlignment="1">
      <alignment horizontal="right" vertical="justify" wrapText="1"/>
    </xf>
    <xf numFmtId="49" fontId="2" fillId="2" borderId="2" xfId="0" applyNumberFormat="1" applyFont="1" applyFill="1" applyBorder="1" applyAlignment="1">
      <alignment vertical="justify" wrapText="1"/>
    </xf>
    <xf numFmtId="2" fontId="1" fillId="2" borderId="2" xfId="0" applyNumberFormat="1" applyFont="1" applyFill="1" applyBorder="1" applyAlignment="1">
      <alignment vertical="top" wrapText="1"/>
    </xf>
    <xf numFmtId="4" fontId="1" fillId="2" borderId="0" xfId="0" applyNumberFormat="1" applyFont="1" applyFill="1"/>
    <xf numFmtId="0" fontId="1" fillId="2" borderId="0" xfId="0" applyFont="1" applyFill="1" applyAlignment="1">
      <alignment horizontal="center"/>
    </xf>
    <xf numFmtId="49" fontId="1" fillId="2" borderId="0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 wrapText="1"/>
    </xf>
    <xf numFmtId="0" fontId="1" fillId="2" borderId="2" xfId="0" quotePrefix="1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right" vertical="justify" wrapText="1"/>
    </xf>
    <xf numFmtId="0" fontId="1" fillId="2" borderId="2" xfId="0" applyFont="1" applyFill="1" applyBorder="1" applyAlignment="1">
      <alignment horizontal="right" vertical="justify" wrapText="1"/>
    </xf>
    <xf numFmtId="4" fontId="1" fillId="2" borderId="2" xfId="0" applyNumberFormat="1" applyFont="1" applyFill="1" applyBorder="1" applyAlignment="1">
      <alignment horizontal="right" vertical="justify"/>
    </xf>
    <xf numFmtId="0" fontId="1" fillId="2" borderId="2" xfId="0" applyNumberFormat="1" applyFont="1" applyFill="1" applyBorder="1" applyAlignment="1">
      <alignment horizontal="left" wrapText="1"/>
    </xf>
    <xf numFmtId="2" fontId="7" fillId="2" borderId="2" xfId="0" applyNumberFormat="1" applyFont="1" applyFill="1" applyBorder="1" applyAlignment="1">
      <alignment horizontal="left" wrapText="1"/>
    </xf>
    <xf numFmtId="2" fontId="2" fillId="2" borderId="2" xfId="0" applyNumberFormat="1" applyFont="1" applyFill="1" applyBorder="1" applyAlignment="1">
      <alignment horizontal="right" vertical="justify" wrapText="1"/>
    </xf>
    <xf numFmtId="2" fontId="1" fillId="2" borderId="2" xfId="0" applyNumberFormat="1" applyFont="1" applyFill="1" applyBorder="1" applyAlignment="1">
      <alignment horizontal="left" wrapText="1"/>
    </xf>
    <xf numFmtId="2" fontId="1" fillId="2" borderId="2" xfId="0" applyNumberFormat="1" applyFont="1" applyFill="1" applyBorder="1" applyAlignment="1">
      <alignment horizontal="right" vertical="justify"/>
    </xf>
    <xf numFmtId="2" fontId="2" fillId="2" borderId="2" xfId="0" applyNumberFormat="1" applyFont="1" applyFill="1" applyBorder="1" applyAlignment="1">
      <alignment horizontal="right" vertical="justify"/>
    </xf>
    <xf numFmtId="0" fontId="4" fillId="2" borderId="2" xfId="0" applyFont="1" applyFill="1" applyBorder="1" applyAlignment="1">
      <alignment horizontal="left" wrapText="1"/>
    </xf>
    <xf numFmtId="49" fontId="4" fillId="2" borderId="2" xfId="0" applyNumberFormat="1" applyFont="1" applyFill="1" applyBorder="1" applyAlignment="1">
      <alignment horizontal="right" vertical="justify"/>
    </xf>
    <xf numFmtId="4" fontId="4" fillId="2" borderId="2" xfId="0" applyNumberFormat="1" applyFont="1" applyFill="1" applyBorder="1" applyAlignment="1">
      <alignment horizontal="right" vertical="justify"/>
    </xf>
    <xf numFmtId="49" fontId="4" fillId="2" borderId="2" xfId="0" applyNumberFormat="1" applyFont="1" applyFill="1" applyBorder="1" applyAlignment="1">
      <alignment horizontal="left" wrapText="1"/>
    </xf>
    <xf numFmtId="2" fontId="4" fillId="2" borderId="2" xfId="0" applyNumberFormat="1" applyFont="1" applyFill="1" applyBorder="1" applyAlignment="1">
      <alignment horizontal="right" vertical="justify"/>
    </xf>
    <xf numFmtId="0" fontId="6" fillId="2" borderId="2" xfId="0" quotePrefix="1" applyNumberFormat="1" applyFont="1" applyFill="1" applyBorder="1" applyAlignment="1">
      <alignment horizontal="left" wrapText="1"/>
    </xf>
    <xf numFmtId="0" fontId="4" fillId="2" borderId="2" xfId="0" applyFont="1" applyFill="1" applyBorder="1" applyAlignment="1">
      <alignment horizontal="right" vertical="justify"/>
    </xf>
    <xf numFmtId="2" fontId="1" fillId="2" borderId="2" xfId="0" applyNumberFormat="1" applyFont="1" applyFill="1" applyBorder="1" applyAlignment="1">
      <alignment vertical="justify"/>
    </xf>
    <xf numFmtId="2" fontId="1" fillId="3" borderId="2" xfId="0" applyNumberFormat="1" applyFont="1" applyFill="1" applyBorder="1" applyAlignment="1">
      <alignment horizontal="right" vertical="justify"/>
    </xf>
    <xf numFmtId="165" fontId="1" fillId="2" borderId="2" xfId="0" applyNumberFormat="1" applyFont="1" applyFill="1" applyBorder="1" applyAlignment="1">
      <alignment vertical="justify"/>
    </xf>
    <xf numFmtId="2" fontId="1" fillId="2" borderId="2" xfId="0" applyNumberFormat="1" applyFont="1" applyFill="1" applyBorder="1" applyAlignment="1">
      <alignment horizontal="center" vertical="justify"/>
    </xf>
    <xf numFmtId="0" fontId="1" fillId="2" borderId="2" xfId="0" applyFont="1" applyFill="1" applyBorder="1" applyAlignment="1">
      <alignment horizontal="right" vertical="justify"/>
    </xf>
    <xf numFmtId="2" fontId="5" fillId="2" borderId="2" xfId="0" applyNumberFormat="1" applyFont="1" applyFill="1" applyBorder="1" applyAlignment="1">
      <alignment horizontal="right" vertical="justify"/>
    </xf>
    <xf numFmtId="0" fontId="1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9"/>
  <sheetViews>
    <sheetView tabSelected="1" view="pageBreakPreview" zoomScaleNormal="100" zoomScaleSheetLayoutView="100" workbookViewId="0">
      <selection activeCell="C16" sqref="C16"/>
    </sheetView>
  </sheetViews>
  <sheetFormatPr defaultColWidth="9.140625" defaultRowHeight="15.75" x14ac:dyDescent="0.25"/>
  <cols>
    <col min="1" max="1" width="6.140625" style="6" customWidth="1"/>
    <col min="2" max="2" width="49.140625" style="7" customWidth="1"/>
    <col min="3" max="3" width="9.140625" style="7"/>
    <col min="4" max="4" width="11" style="7" customWidth="1"/>
    <col min="5" max="5" width="13.140625" style="7" customWidth="1"/>
    <col min="6" max="6" width="10.85546875" style="7" customWidth="1"/>
    <col min="7" max="7" width="15.140625" style="7" customWidth="1"/>
    <col min="8" max="8" width="14.85546875" style="7" customWidth="1"/>
    <col min="9" max="9" width="18.5703125" style="7" customWidth="1"/>
    <col min="10" max="10" width="17.28515625" style="7" customWidth="1"/>
    <col min="11" max="11" width="11" style="7" customWidth="1"/>
    <col min="12" max="16384" width="9.140625" style="7"/>
  </cols>
  <sheetData>
    <row r="1" spans="1:10" x14ac:dyDescent="0.25">
      <c r="D1" s="79" t="s">
        <v>1009</v>
      </c>
      <c r="E1" s="79"/>
      <c r="F1" s="79"/>
      <c r="G1" s="79"/>
      <c r="H1" s="79"/>
      <c r="I1" s="79"/>
    </row>
    <row r="2" spans="1:10" ht="15.75" customHeight="1" x14ac:dyDescent="0.25">
      <c r="D2" s="81" t="s">
        <v>980</v>
      </c>
      <c r="E2" s="81"/>
      <c r="F2" s="81"/>
      <c r="G2" s="81"/>
      <c r="H2" s="81"/>
      <c r="I2" s="81"/>
    </row>
    <row r="3" spans="1:10" ht="40.5" customHeight="1" x14ac:dyDescent="0.25">
      <c r="D3" s="81"/>
      <c r="E3" s="81"/>
      <c r="F3" s="81"/>
      <c r="G3" s="81"/>
      <c r="H3" s="81"/>
      <c r="I3" s="81"/>
    </row>
    <row r="4" spans="1:10" x14ac:dyDescent="0.25">
      <c r="D4" s="79" t="s">
        <v>1372</v>
      </c>
      <c r="E4" s="79"/>
      <c r="F4" s="79"/>
      <c r="G4" s="79"/>
      <c r="H4" s="79"/>
      <c r="I4" s="79"/>
    </row>
    <row r="5" spans="1:10" x14ac:dyDescent="0.25">
      <c r="A5" s="80" t="s">
        <v>981</v>
      </c>
      <c r="B5" s="80"/>
      <c r="C5" s="80"/>
      <c r="D5" s="80"/>
      <c r="E5" s="80"/>
      <c r="F5" s="80"/>
      <c r="G5" s="80"/>
      <c r="H5" s="80"/>
      <c r="I5" s="80"/>
    </row>
    <row r="6" spans="1:10" ht="47.25" x14ac:dyDescent="0.25">
      <c r="A6" s="11" t="s">
        <v>0</v>
      </c>
      <c r="B6" s="3" t="s">
        <v>5</v>
      </c>
      <c r="C6" s="3" t="s">
        <v>1</v>
      </c>
      <c r="D6" s="3" t="s">
        <v>2</v>
      </c>
      <c r="E6" s="3" t="s">
        <v>3</v>
      </c>
      <c r="F6" s="3" t="s">
        <v>4</v>
      </c>
      <c r="G6" s="3" t="s">
        <v>680</v>
      </c>
      <c r="H6" s="3" t="s">
        <v>681</v>
      </c>
      <c r="I6" s="2" t="s">
        <v>982</v>
      </c>
    </row>
    <row r="7" spans="1:10" x14ac:dyDescent="0.25">
      <c r="A7" s="2"/>
      <c r="B7" s="2">
        <v>1</v>
      </c>
      <c r="C7" s="2">
        <v>2</v>
      </c>
      <c r="D7" s="2">
        <v>3</v>
      </c>
      <c r="E7" s="2">
        <v>4</v>
      </c>
      <c r="F7" s="2">
        <v>5</v>
      </c>
      <c r="G7" s="2"/>
      <c r="H7" s="2"/>
      <c r="I7" s="8">
        <v>6</v>
      </c>
    </row>
    <row r="8" spans="1:10" ht="31.5" x14ac:dyDescent="0.25">
      <c r="A8" s="1" t="s">
        <v>648</v>
      </c>
      <c r="B8" s="25" t="s">
        <v>983</v>
      </c>
      <c r="C8" s="26">
        <v>670</v>
      </c>
      <c r="D8" s="13"/>
      <c r="E8" s="26"/>
      <c r="F8" s="26"/>
      <c r="G8" s="27">
        <f>G9+G101+G131+G201+G318+G325+G301+G92</f>
        <v>170502.52000000002</v>
      </c>
      <c r="H8" s="27">
        <f>H9+H101+H131+H201+H318+H325+H301+H92</f>
        <v>118091.30999999998</v>
      </c>
      <c r="I8" s="27">
        <f>I9+I101+I131+I201+I318+I325+I301+I92</f>
        <v>112050.41</v>
      </c>
      <c r="J8" s="4"/>
    </row>
    <row r="9" spans="1:10" x14ac:dyDescent="0.25">
      <c r="A9" s="1" t="s">
        <v>649</v>
      </c>
      <c r="B9" s="25" t="s">
        <v>86</v>
      </c>
      <c r="C9" s="26">
        <v>670</v>
      </c>
      <c r="D9" s="13" t="s">
        <v>87</v>
      </c>
      <c r="E9" s="26"/>
      <c r="F9" s="26"/>
      <c r="G9" s="27">
        <f t="shared" ref="G9:H9" si="0">G10+G16+G42+G47+G29+G36</f>
        <v>77619.050000000017</v>
      </c>
      <c r="H9" s="27">
        <f t="shared" si="0"/>
        <v>60897.37</v>
      </c>
      <c r="I9" s="27">
        <f>I10+I16+I42+I47+I29+I36</f>
        <v>54717.94000000001</v>
      </c>
      <c r="J9" s="4"/>
    </row>
    <row r="10" spans="1:10" ht="54" customHeight="1" x14ac:dyDescent="0.25">
      <c r="A10" s="1" t="s">
        <v>650</v>
      </c>
      <c r="B10" s="24" t="s">
        <v>617</v>
      </c>
      <c r="C10" s="28">
        <v>670</v>
      </c>
      <c r="D10" s="29" t="s">
        <v>100</v>
      </c>
      <c r="E10" s="28"/>
      <c r="F10" s="28"/>
      <c r="G10" s="18">
        <f t="shared" ref="G10:H10" si="1">G11</f>
        <v>2443.2800000000002</v>
      </c>
      <c r="H10" s="18">
        <f t="shared" si="1"/>
        <v>2721.08</v>
      </c>
      <c r="I10" s="18">
        <f>I11</f>
        <v>2721.08</v>
      </c>
      <c r="J10" s="5"/>
    </row>
    <row r="11" spans="1:10" ht="31.5" x14ac:dyDescent="0.25">
      <c r="A11" s="1" t="s">
        <v>651</v>
      </c>
      <c r="B11" s="24" t="s">
        <v>683</v>
      </c>
      <c r="C11" s="28">
        <v>670</v>
      </c>
      <c r="D11" s="29" t="s">
        <v>100</v>
      </c>
      <c r="E11" s="28">
        <v>2100000000</v>
      </c>
      <c r="F11" s="28"/>
      <c r="G11" s="18">
        <f t="shared" ref="G11:I14" si="2">G12</f>
        <v>2443.2800000000002</v>
      </c>
      <c r="H11" s="18">
        <f t="shared" si="2"/>
        <v>2721.08</v>
      </c>
      <c r="I11" s="18">
        <f t="shared" si="2"/>
        <v>2721.08</v>
      </c>
      <c r="J11" s="9"/>
    </row>
    <row r="12" spans="1:10" ht="31.5" x14ac:dyDescent="0.25">
      <c r="A12" s="1" t="s">
        <v>652</v>
      </c>
      <c r="B12" s="24" t="s">
        <v>684</v>
      </c>
      <c r="C12" s="28">
        <v>670</v>
      </c>
      <c r="D12" s="29" t="s">
        <v>100</v>
      </c>
      <c r="E12" s="28">
        <v>2110000000</v>
      </c>
      <c r="F12" s="28"/>
      <c r="G12" s="18">
        <f t="shared" si="2"/>
        <v>2443.2800000000002</v>
      </c>
      <c r="H12" s="18">
        <f t="shared" si="2"/>
        <v>2721.08</v>
      </c>
      <c r="I12" s="18">
        <f t="shared" si="2"/>
        <v>2721.08</v>
      </c>
      <c r="J12" s="9"/>
    </row>
    <row r="13" spans="1:10" ht="60.75" customHeight="1" x14ac:dyDescent="0.25">
      <c r="A13" s="1" t="s">
        <v>653</v>
      </c>
      <c r="B13" s="24" t="s">
        <v>101</v>
      </c>
      <c r="C13" s="28">
        <v>670</v>
      </c>
      <c r="D13" s="29" t="s">
        <v>100</v>
      </c>
      <c r="E13" s="28">
        <v>2110000250</v>
      </c>
      <c r="F13" s="28"/>
      <c r="G13" s="18">
        <f t="shared" si="2"/>
        <v>2443.2800000000002</v>
      </c>
      <c r="H13" s="18">
        <f t="shared" si="2"/>
        <v>2721.08</v>
      </c>
      <c r="I13" s="18">
        <f t="shared" si="2"/>
        <v>2721.08</v>
      </c>
    </row>
    <row r="14" spans="1:10" ht="82.5" customHeight="1" x14ac:dyDescent="0.25">
      <c r="A14" s="1" t="s">
        <v>654</v>
      </c>
      <c r="B14" s="24" t="s">
        <v>455</v>
      </c>
      <c r="C14" s="28">
        <v>670</v>
      </c>
      <c r="D14" s="29" t="s">
        <v>100</v>
      </c>
      <c r="E14" s="28">
        <v>2110000250</v>
      </c>
      <c r="F14" s="28">
        <v>100</v>
      </c>
      <c r="G14" s="18">
        <f t="shared" si="2"/>
        <v>2443.2800000000002</v>
      </c>
      <c r="H14" s="18">
        <f t="shared" si="2"/>
        <v>2721.08</v>
      </c>
      <c r="I14" s="18">
        <f t="shared" si="2"/>
        <v>2721.08</v>
      </c>
      <c r="J14" s="9"/>
    </row>
    <row r="15" spans="1:10" ht="31.5" x14ac:dyDescent="0.25">
      <c r="A15" s="1" t="s">
        <v>655</v>
      </c>
      <c r="B15" s="24" t="s">
        <v>103</v>
      </c>
      <c r="C15" s="28">
        <v>670</v>
      </c>
      <c r="D15" s="29" t="s">
        <v>100</v>
      </c>
      <c r="E15" s="28">
        <v>2110000250</v>
      </c>
      <c r="F15" s="28">
        <v>120</v>
      </c>
      <c r="G15" s="58">
        <v>2443.2800000000002</v>
      </c>
      <c r="H15" s="58">
        <v>2721.08</v>
      </c>
      <c r="I15" s="18">
        <v>2721.08</v>
      </c>
      <c r="J15" s="9"/>
    </row>
    <row r="16" spans="1:10" ht="65.25" customHeight="1" x14ac:dyDescent="0.25">
      <c r="A16" s="1" t="s">
        <v>656</v>
      </c>
      <c r="B16" s="24" t="s">
        <v>456</v>
      </c>
      <c r="C16" s="28">
        <v>670</v>
      </c>
      <c r="D16" s="29" t="s">
        <v>107</v>
      </c>
      <c r="E16" s="28"/>
      <c r="F16" s="28"/>
      <c r="G16" s="18">
        <f t="shared" ref="G16:I18" si="3">G17</f>
        <v>73236.150000000009</v>
      </c>
      <c r="H16" s="18">
        <f t="shared" si="3"/>
        <v>56235.69</v>
      </c>
      <c r="I16" s="18">
        <f t="shared" si="3"/>
        <v>50056.460000000006</v>
      </c>
      <c r="J16" s="9"/>
    </row>
    <row r="17" spans="1:10" ht="31.5" x14ac:dyDescent="0.25">
      <c r="A17" s="1" t="s">
        <v>657</v>
      </c>
      <c r="B17" s="24" t="s">
        <v>683</v>
      </c>
      <c r="C17" s="28">
        <v>670</v>
      </c>
      <c r="D17" s="29" t="s">
        <v>107</v>
      </c>
      <c r="E17" s="28">
        <v>2100000000</v>
      </c>
      <c r="F17" s="28"/>
      <c r="G17" s="18">
        <f t="shared" ref="G17:I17" si="4">G18+G33</f>
        <v>73236.150000000009</v>
      </c>
      <c r="H17" s="18">
        <f t="shared" si="4"/>
        <v>56235.69</v>
      </c>
      <c r="I17" s="18">
        <f t="shared" si="4"/>
        <v>50056.460000000006</v>
      </c>
      <c r="J17" s="9"/>
    </row>
    <row r="18" spans="1:10" ht="31.5" x14ac:dyDescent="0.25">
      <c r="A18" s="1" t="s">
        <v>658</v>
      </c>
      <c r="B18" s="24" t="s">
        <v>684</v>
      </c>
      <c r="C18" s="28">
        <v>670</v>
      </c>
      <c r="D18" s="29" t="s">
        <v>107</v>
      </c>
      <c r="E18" s="28">
        <v>2110000000</v>
      </c>
      <c r="F18" s="28"/>
      <c r="G18" s="18">
        <f t="shared" si="3"/>
        <v>56401.720000000008</v>
      </c>
      <c r="H18" s="18">
        <f t="shared" si="3"/>
        <v>48845.54</v>
      </c>
      <c r="I18" s="18">
        <f t="shared" si="3"/>
        <v>42666.310000000005</v>
      </c>
      <c r="J18" s="9"/>
    </row>
    <row r="19" spans="1:10" ht="63" customHeight="1" x14ac:dyDescent="0.25">
      <c r="A19" s="1" t="s">
        <v>659</v>
      </c>
      <c r="B19" s="24" t="s">
        <v>101</v>
      </c>
      <c r="C19" s="28">
        <v>670</v>
      </c>
      <c r="D19" s="29" t="s">
        <v>107</v>
      </c>
      <c r="E19" s="28">
        <v>2110000250</v>
      </c>
      <c r="F19" s="28"/>
      <c r="G19" s="18">
        <f>G20+G22+G26+G24</f>
        <v>56401.720000000008</v>
      </c>
      <c r="H19" s="18">
        <f t="shared" ref="H19:I19" si="5">H20+H22+H26+H24</f>
        <v>48845.54</v>
      </c>
      <c r="I19" s="18">
        <f t="shared" si="5"/>
        <v>42666.310000000005</v>
      </c>
      <c r="J19" s="9"/>
    </row>
    <row r="20" spans="1:10" ht="80.25" customHeight="1" x14ac:dyDescent="0.25">
      <c r="A20" s="1" t="s">
        <v>660</v>
      </c>
      <c r="B20" s="24" t="s">
        <v>457</v>
      </c>
      <c r="C20" s="28">
        <v>670</v>
      </c>
      <c r="D20" s="29" t="s">
        <v>107</v>
      </c>
      <c r="E20" s="28">
        <v>2110000250</v>
      </c>
      <c r="F20" s="28">
        <v>100</v>
      </c>
      <c r="G20" s="18">
        <f t="shared" ref="G20:H20" si="6">G21</f>
        <v>40241.840000000004</v>
      </c>
      <c r="H20" s="18">
        <f t="shared" si="6"/>
        <v>32664.940000000002</v>
      </c>
      <c r="I20" s="18">
        <f>I21</f>
        <v>30278.670000000002</v>
      </c>
      <c r="J20" s="9"/>
    </row>
    <row r="21" spans="1:10" ht="31.5" x14ac:dyDescent="0.25">
      <c r="A21" s="1" t="s">
        <v>661</v>
      </c>
      <c r="B21" s="24" t="s">
        <v>103</v>
      </c>
      <c r="C21" s="28">
        <v>670</v>
      </c>
      <c r="D21" s="29" t="s">
        <v>107</v>
      </c>
      <c r="E21" s="28">
        <v>2110000250</v>
      </c>
      <c r="F21" s="28">
        <v>120</v>
      </c>
      <c r="G21" s="58">
        <f>40705.63+25.05-488.84</f>
        <v>40241.840000000004</v>
      </c>
      <c r="H21" s="58">
        <f>32664.9+0.04</f>
        <v>32664.940000000002</v>
      </c>
      <c r="I21" s="18">
        <f>30278.33+0.04+0.3</f>
        <v>30278.670000000002</v>
      </c>
    </row>
    <row r="22" spans="1:10" ht="31.5" x14ac:dyDescent="0.25">
      <c r="A22" s="1" t="s">
        <v>662</v>
      </c>
      <c r="B22" s="24" t="s">
        <v>590</v>
      </c>
      <c r="C22" s="28">
        <v>670</v>
      </c>
      <c r="D22" s="29" t="s">
        <v>107</v>
      </c>
      <c r="E22" s="28">
        <v>2110000250</v>
      </c>
      <c r="F22" s="28">
        <v>200</v>
      </c>
      <c r="G22" s="18">
        <f t="shared" ref="G22:H22" si="7">G23</f>
        <v>15629.87</v>
      </c>
      <c r="H22" s="18">
        <f t="shared" si="7"/>
        <v>14019.36</v>
      </c>
      <c r="I22" s="18">
        <f>I23</f>
        <v>10229.310000000001</v>
      </c>
    </row>
    <row r="23" spans="1:10" ht="47.25" x14ac:dyDescent="0.25">
      <c r="A23" s="1" t="s">
        <v>663</v>
      </c>
      <c r="B23" s="24" t="s">
        <v>52</v>
      </c>
      <c r="C23" s="28">
        <v>670</v>
      </c>
      <c r="D23" s="29" t="s">
        <v>107</v>
      </c>
      <c r="E23" s="28">
        <v>2110000250</v>
      </c>
      <c r="F23" s="28">
        <v>240</v>
      </c>
      <c r="G23" s="58">
        <f>13684.6+1945.27</f>
        <v>15629.87</v>
      </c>
      <c r="H23" s="58">
        <f>15377.25-1357.89</f>
        <v>14019.36</v>
      </c>
      <c r="I23" s="18">
        <f>11660.2-1430.89</f>
        <v>10229.310000000001</v>
      </c>
    </row>
    <row r="24" spans="1:10" ht="31.5" x14ac:dyDescent="0.25">
      <c r="A24" s="1" t="s">
        <v>664</v>
      </c>
      <c r="B24" s="30" t="s">
        <v>11</v>
      </c>
      <c r="C24" s="28">
        <v>670</v>
      </c>
      <c r="D24" s="29" t="s">
        <v>107</v>
      </c>
      <c r="E24" s="28">
        <v>2110000250</v>
      </c>
      <c r="F24" s="28">
        <v>300</v>
      </c>
      <c r="G24" s="57">
        <f>G25</f>
        <v>90.68</v>
      </c>
      <c r="H24" s="57">
        <f t="shared" ref="H24:I24" si="8">H25</f>
        <v>0</v>
      </c>
      <c r="I24" s="57">
        <f t="shared" si="8"/>
        <v>0</v>
      </c>
    </row>
    <row r="25" spans="1:10" ht="31.5" x14ac:dyDescent="0.25">
      <c r="A25" s="1" t="s">
        <v>665</v>
      </c>
      <c r="B25" s="30" t="s">
        <v>114</v>
      </c>
      <c r="C25" s="28">
        <v>670</v>
      </c>
      <c r="D25" s="29" t="s">
        <v>107</v>
      </c>
      <c r="E25" s="28">
        <v>2110000250</v>
      </c>
      <c r="F25" s="28">
        <v>320</v>
      </c>
      <c r="G25" s="57">
        <v>90.68</v>
      </c>
      <c r="H25" s="57">
        <v>0</v>
      </c>
      <c r="I25" s="73">
        <v>0</v>
      </c>
    </row>
    <row r="26" spans="1:10" x14ac:dyDescent="0.25">
      <c r="A26" s="1" t="s">
        <v>666</v>
      </c>
      <c r="B26" s="24" t="s">
        <v>108</v>
      </c>
      <c r="C26" s="28">
        <v>670</v>
      </c>
      <c r="D26" s="29" t="s">
        <v>107</v>
      </c>
      <c r="E26" s="28">
        <v>2110000250</v>
      </c>
      <c r="F26" s="28">
        <v>800</v>
      </c>
      <c r="G26" s="18">
        <f>G28+G27</f>
        <v>439.33000000000004</v>
      </c>
      <c r="H26" s="18">
        <f t="shared" ref="H26:I26" si="9">H28+H27</f>
        <v>2161.2399999999998</v>
      </c>
      <c r="I26" s="18">
        <f t="shared" si="9"/>
        <v>2158.33</v>
      </c>
    </row>
    <row r="27" spans="1:10" x14ac:dyDescent="0.25">
      <c r="A27" s="1" t="s">
        <v>667</v>
      </c>
      <c r="B27" s="55" t="s">
        <v>682</v>
      </c>
      <c r="C27" s="28">
        <v>670</v>
      </c>
      <c r="D27" s="29" t="s">
        <v>107</v>
      </c>
      <c r="E27" s="28">
        <v>2110000250</v>
      </c>
      <c r="F27" s="28">
        <v>830</v>
      </c>
      <c r="G27" s="18">
        <f>150-11.67</f>
        <v>138.33000000000001</v>
      </c>
      <c r="H27" s="18">
        <v>1991.24</v>
      </c>
      <c r="I27" s="18">
        <v>1988.33</v>
      </c>
    </row>
    <row r="28" spans="1:10" ht="21" customHeight="1" x14ac:dyDescent="0.25">
      <c r="A28" s="1" t="s">
        <v>668</v>
      </c>
      <c r="B28" s="24" t="s">
        <v>109</v>
      </c>
      <c r="C28" s="28">
        <v>670</v>
      </c>
      <c r="D28" s="29" t="s">
        <v>107</v>
      </c>
      <c r="E28" s="28">
        <v>2110000250</v>
      </c>
      <c r="F28" s="28">
        <v>850</v>
      </c>
      <c r="G28" s="57">
        <v>301</v>
      </c>
      <c r="H28" s="57">
        <v>170</v>
      </c>
      <c r="I28" s="18">
        <v>170</v>
      </c>
    </row>
    <row r="29" spans="1:10" ht="1.5" hidden="1" customHeight="1" x14ac:dyDescent="0.25">
      <c r="A29" s="1" t="s">
        <v>669</v>
      </c>
      <c r="B29" s="24" t="s">
        <v>459</v>
      </c>
      <c r="C29" s="28">
        <v>670</v>
      </c>
      <c r="D29" s="29" t="s">
        <v>460</v>
      </c>
      <c r="E29" s="28"/>
      <c r="F29" s="28"/>
      <c r="G29" s="28"/>
      <c r="H29" s="28"/>
      <c r="I29" s="18">
        <f>I30</f>
        <v>0</v>
      </c>
    </row>
    <row r="30" spans="1:10" ht="30" hidden="1" customHeight="1" x14ac:dyDescent="0.25">
      <c r="A30" s="1" t="s">
        <v>670</v>
      </c>
      <c r="B30" s="24" t="s">
        <v>461</v>
      </c>
      <c r="C30" s="28">
        <v>670</v>
      </c>
      <c r="D30" s="29" t="s">
        <v>460</v>
      </c>
      <c r="E30" s="28">
        <v>2110051200</v>
      </c>
      <c r="F30" s="28"/>
      <c r="G30" s="28"/>
      <c r="H30" s="28"/>
      <c r="I30" s="18">
        <f>I31</f>
        <v>0</v>
      </c>
    </row>
    <row r="31" spans="1:10" ht="25.5" hidden="1" customHeight="1" x14ac:dyDescent="0.25">
      <c r="A31" s="1" t="s">
        <v>360</v>
      </c>
      <c r="B31" s="24" t="s">
        <v>590</v>
      </c>
      <c r="C31" s="28">
        <v>670</v>
      </c>
      <c r="D31" s="29" t="s">
        <v>460</v>
      </c>
      <c r="E31" s="28">
        <v>2110051200</v>
      </c>
      <c r="F31" s="28">
        <v>200</v>
      </c>
      <c r="G31" s="28"/>
      <c r="H31" s="28"/>
      <c r="I31" s="18">
        <f>I32</f>
        <v>0</v>
      </c>
    </row>
    <row r="32" spans="1:10" ht="39" hidden="1" customHeight="1" x14ac:dyDescent="0.25">
      <c r="A32" s="1" t="s">
        <v>361</v>
      </c>
      <c r="B32" s="24" t="s">
        <v>52</v>
      </c>
      <c r="C32" s="28">
        <v>670</v>
      </c>
      <c r="D32" s="29" t="s">
        <v>460</v>
      </c>
      <c r="E32" s="28">
        <v>2110051200</v>
      </c>
      <c r="F32" s="28">
        <v>240</v>
      </c>
      <c r="G32" s="28"/>
      <c r="H32" s="28"/>
      <c r="I32" s="18">
        <v>0</v>
      </c>
    </row>
    <row r="33" spans="1:10" ht="63" customHeight="1" x14ac:dyDescent="0.25">
      <c r="A33" s="1" t="s">
        <v>362</v>
      </c>
      <c r="B33" s="24" t="s">
        <v>609</v>
      </c>
      <c r="C33" s="28">
        <v>670</v>
      </c>
      <c r="D33" s="29" t="s">
        <v>107</v>
      </c>
      <c r="E33" s="28">
        <v>2110000251</v>
      </c>
      <c r="F33" s="28"/>
      <c r="G33" s="18">
        <f t="shared" ref="G33:I34" si="10">G34</f>
        <v>16834.43</v>
      </c>
      <c r="H33" s="18">
        <f t="shared" si="10"/>
        <v>7390.15</v>
      </c>
      <c r="I33" s="18">
        <f t="shared" si="10"/>
        <v>7390.15</v>
      </c>
    </row>
    <row r="34" spans="1:10" ht="81" customHeight="1" x14ac:dyDescent="0.25">
      <c r="A34" s="1" t="s">
        <v>363</v>
      </c>
      <c r="B34" s="24" t="s">
        <v>457</v>
      </c>
      <c r="C34" s="28">
        <v>670</v>
      </c>
      <c r="D34" s="29" t="s">
        <v>107</v>
      </c>
      <c r="E34" s="28">
        <v>2110000251</v>
      </c>
      <c r="F34" s="28">
        <v>100</v>
      </c>
      <c r="G34" s="18">
        <f t="shared" si="10"/>
        <v>16834.43</v>
      </c>
      <c r="H34" s="18">
        <f t="shared" si="10"/>
        <v>7390.15</v>
      </c>
      <c r="I34" s="18">
        <f t="shared" si="10"/>
        <v>7390.15</v>
      </c>
    </row>
    <row r="35" spans="1:10" ht="31.5" x14ac:dyDescent="0.25">
      <c r="A35" s="1" t="s">
        <v>364</v>
      </c>
      <c r="B35" s="24" t="s">
        <v>103</v>
      </c>
      <c r="C35" s="28">
        <v>670</v>
      </c>
      <c r="D35" s="29" t="s">
        <v>107</v>
      </c>
      <c r="E35" s="28">
        <v>2110000251</v>
      </c>
      <c r="F35" s="28">
        <v>120</v>
      </c>
      <c r="G35" s="58">
        <f>16426.89+407.54</f>
        <v>16834.43</v>
      </c>
      <c r="H35" s="58">
        <v>7390.15</v>
      </c>
      <c r="I35" s="18">
        <v>7390.15</v>
      </c>
    </row>
    <row r="36" spans="1:10" x14ac:dyDescent="0.25">
      <c r="A36" s="1" t="s">
        <v>365</v>
      </c>
      <c r="B36" s="24" t="s">
        <v>459</v>
      </c>
      <c r="C36" s="28">
        <v>670</v>
      </c>
      <c r="D36" s="29" t="s">
        <v>460</v>
      </c>
      <c r="E36" s="28"/>
      <c r="F36" s="18"/>
      <c r="G36" s="18">
        <f t="shared" ref="G36:H40" si="11">G37</f>
        <v>52.599999999999994</v>
      </c>
      <c r="H36" s="18">
        <f t="shared" si="11"/>
        <v>1.6</v>
      </c>
      <c r="I36" s="18">
        <f>I37</f>
        <v>1.4</v>
      </c>
    </row>
    <row r="37" spans="1:10" ht="31.5" x14ac:dyDescent="0.25">
      <c r="A37" s="1" t="s">
        <v>366</v>
      </c>
      <c r="B37" s="24" t="s">
        <v>683</v>
      </c>
      <c r="C37" s="28">
        <v>670</v>
      </c>
      <c r="D37" s="29" t="s">
        <v>460</v>
      </c>
      <c r="E37" s="28">
        <v>2100000000</v>
      </c>
      <c r="F37" s="28"/>
      <c r="G37" s="18">
        <f t="shared" si="11"/>
        <v>52.599999999999994</v>
      </c>
      <c r="H37" s="18">
        <f t="shared" si="11"/>
        <v>1.6</v>
      </c>
      <c r="I37" s="18">
        <f>I38</f>
        <v>1.4</v>
      </c>
    </row>
    <row r="38" spans="1:10" ht="31.5" x14ac:dyDescent="0.25">
      <c r="A38" s="1" t="s">
        <v>367</v>
      </c>
      <c r="B38" s="24" t="s">
        <v>684</v>
      </c>
      <c r="C38" s="28">
        <v>670</v>
      </c>
      <c r="D38" s="29" t="s">
        <v>460</v>
      </c>
      <c r="E38" s="28">
        <v>2110000000</v>
      </c>
      <c r="F38" s="28"/>
      <c r="G38" s="18">
        <f t="shared" si="11"/>
        <v>52.599999999999994</v>
      </c>
      <c r="H38" s="18">
        <f t="shared" si="11"/>
        <v>1.6</v>
      </c>
      <c r="I38" s="18">
        <f>I39</f>
        <v>1.4</v>
      </c>
    </row>
    <row r="39" spans="1:10" ht="78.75" x14ac:dyDescent="0.25">
      <c r="A39" s="1" t="s">
        <v>368</v>
      </c>
      <c r="B39" s="55" t="s">
        <v>685</v>
      </c>
      <c r="C39" s="28">
        <v>670</v>
      </c>
      <c r="D39" s="29" t="s">
        <v>460</v>
      </c>
      <c r="E39" s="28">
        <v>2110051200</v>
      </c>
      <c r="F39" s="28"/>
      <c r="G39" s="18">
        <f t="shared" si="11"/>
        <v>52.599999999999994</v>
      </c>
      <c r="H39" s="18">
        <f t="shared" si="11"/>
        <v>1.6</v>
      </c>
      <c r="I39" s="18">
        <f>I40</f>
        <v>1.4</v>
      </c>
    </row>
    <row r="40" spans="1:10" ht="31.5" x14ac:dyDescent="0.25">
      <c r="A40" s="1" t="s">
        <v>369</v>
      </c>
      <c r="B40" s="24" t="s">
        <v>590</v>
      </c>
      <c r="C40" s="28">
        <v>670</v>
      </c>
      <c r="D40" s="29" t="s">
        <v>460</v>
      </c>
      <c r="E40" s="28">
        <v>2110051200</v>
      </c>
      <c r="F40" s="28">
        <v>200</v>
      </c>
      <c r="G40" s="18">
        <f t="shared" si="11"/>
        <v>52.599999999999994</v>
      </c>
      <c r="H40" s="18">
        <f t="shared" si="11"/>
        <v>1.6</v>
      </c>
      <c r="I40" s="18">
        <f>I41</f>
        <v>1.4</v>
      </c>
    </row>
    <row r="41" spans="1:10" ht="47.25" x14ac:dyDescent="0.25">
      <c r="A41" s="1" t="s">
        <v>370</v>
      </c>
      <c r="B41" s="24" t="s">
        <v>52</v>
      </c>
      <c r="C41" s="28">
        <v>670</v>
      </c>
      <c r="D41" s="29" t="s">
        <v>460</v>
      </c>
      <c r="E41" s="28">
        <v>2110051200</v>
      </c>
      <c r="F41" s="28">
        <v>240</v>
      </c>
      <c r="G41" s="57">
        <f>59.8-7.2</f>
        <v>52.599999999999994</v>
      </c>
      <c r="H41" s="57">
        <v>1.6</v>
      </c>
      <c r="I41" s="18">
        <v>1.4</v>
      </c>
    </row>
    <row r="42" spans="1:10" x14ac:dyDescent="0.25">
      <c r="A42" s="1" t="s">
        <v>371</v>
      </c>
      <c r="B42" s="24" t="s">
        <v>110</v>
      </c>
      <c r="C42" s="28">
        <v>670</v>
      </c>
      <c r="D42" s="29" t="s">
        <v>111</v>
      </c>
      <c r="E42" s="28"/>
      <c r="F42" s="28"/>
      <c r="G42" s="18">
        <f t="shared" ref="G42:I45" si="12">G43</f>
        <v>440</v>
      </c>
      <c r="H42" s="18">
        <f t="shared" si="12"/>
        <v>500</v>
      </c>
      <c r="I42" s="18">
        <f t="shared" si="12"/>
        <v>500</v>
      </c>
    </row>
    <row r="43" spans="1:10" x14ac:dyDescent="0.25">
      <c r="A43" s="1" t="s">
        <v>553</v>
      </c>
      <c r="B43" s="24" t="s">
        <v>112</v>
      </c>
      <c r="C43" s="28">
        <v>670</v>
      </c>
      <c r="D43" s="29" t="s">
        <v>111</v>
      </c>
      <c r="E43" s="28">
        <v>2300000000</v>
      </c>
      <c r="F43" s="28"/>
      <c r="G43" s="18">
        <f t="shared" si="12"/>
        <v>440</v>
      </c>
      <c r="H43" s="18">
        <f t="shared" si="12"/>
        <v>500</v>
      </c>
      <c r="I43" s="18">
        <f t="shared" si="12"/>
        <v>500</v>
      </c>
    </row>
    <row r="44" spans="1:10" ht="31.5" x14ac:dyDescent="0.25">
      <c r="A44" s="1" t="s">
        <v>554</v>
      </c>
      <c r="B44" s="24" t="s">
        <v>686</v>
      </c>
      <c r="C44" s="28">
        <v>670</v>
      </c>
      <c r="D44" s="29" t="s">
        <v>111</v>
      </c>
      <c r="E44" s="28">
        <v>2310000002</v>
      </c>
      <c r="F44" s="28"/>
      <c r="G44" s="18">
        <f t="shared" si="12"/>
        <v>440</v>
      </c>
      <c r="H44" s="18">
        <f t="shared" si="12"/>
        <v>500</v>
      </c>
      <c r="I44" s="18">
        <f t="shared" si="12"/>
        <v>500</v>
      </c>
    </row>
    <row r="45" spans="1:10" x14ac:dyDescent="0.25">
      <c r="A45" s="1" t="s">
        <v>555</v>
      </c>
      <c r="B45" s="24" t="s">
        <v>108</v>
      </c>
      <c r="C45" s="28">
        <v>670</v>
      </c>
      <c r="D45" s="29" t="s">
        <v>111</v>
      </c>
      <c r="E45" s="28">
        <v>2310000002</v>
      </c>
      <c r="F45" s="28">
        <v>800</v>
      </c>
      <c r="G45" s="18">
        <f t="shared" si="12"/>
        <v>440</v>
      </c>
      <c r="H45" s="18">
        <f t="shared" si="12"/>
        <v>500</v>
      </c>
      <c r="I45" s="18">
        <f t="shared" si="12"/>
        <v>500</v>
      </c>
    </row>
    <row r="46" spans="1:10" x14ac:dyDescent="0.25">
      <c r="A46" s="1" t="s">
        <v>556</v>
      </c>
      <c r="B46" s="24" t="s">
        <v>155</v>
      </c>
      <c r="C46" s="28">
        <v>670</v>
      </c>
      <c r="D46" s="29" t="s">
        <v>111</v>
      </c>
      <c r="E46" s="28">
        <v>2310000002</v>
      </c>
      <c r="F46" s="28">
        <v>870</v>
      </c>
      <c r="G46" s="57">
        <f>500-60</f>
        <v>440</v>
      </c>
      <c r="H46" s="57">
        <v>500</v>
      </c>
      <c r="I46" s="18">
        <v>500</v>
      </c>
    </row>
    <row r="47" spans="1:10" x14ac:dyDescent="0.25">
      <c r="A47" s="1" t="s">
        <v>557</v>
      </c>
      <c r="B47" s="24" t="s">
        <v>92</v>
      </c>
      <c r="C47" s="28">
        <v>670</v>
      </c>
      <c r="D47" s="29" t="s">
        <v>93</v>
      </c>
      <c r="E47" s="28"/>
      <c r="F47" s="28"/>
      <c r="G47" s="18">
        <f>G48+G54+G61+G71+G82</f>
        <v>1447.0200000000002</v>
      </c>
      <c r="H47" s="18">
        <f t="shared" ref="H47:I47" si="13">H48+H54+H61+H71+H82</f>
        <v>1439.0000000000002</v>
      </c>
      <c r="I47" s="18">
        <f t="shared" si="13"/>
        <v>1439.0000000000002</v>
      </c>
      <c r="J47" s="10"/>
    </row>
    <row r="48" spans="1:10" ht="51" customHeight="1" x14ac:dyDescent="0.25">
      <c r="A48" s="1" t="s">
        <v>558</v>
      </c>
      <c r="B48" s="60" t="s">
        <v>687</v>
      </c>
      <c r="C48" s="31">
        <v>670</v>
      </c>
      <c r="D48" s="29" t="s">
        <v>93</v>
      </c>
      <c r="E48" s="29" t="s">
        <v>462</v>
      </c>
      <c r="F48" s="28"/>
      <c r="G48" s="18">
        <f t="shared" ref="G48:H48" si="14">G49</f>
        <v>732.2</v>
      </c>
      <c r="H48" s="18">
        <f t="shared" si="14"/>
        <v>732.2</v>
      </c>
      <c r="I48" s="18">
        <f>I49</f>
        <v>732.2</v>
      </c>
    </row>
    <row r="49" spans="1:9" ht="142.5" customHeight="1" x14ac:dyDescent="0.25">
      <c r="A49" s="1" t="s">
        <v>372</v>
      </c>
      <c r="B49" s="56" t="s">
        <v>688</v>
      </c>
      <c r="C49" s="31">
        <v>670</v>
      </c>
      <c r="D49" s="29" t="s">
        <v>93</v>
      </c>
      <c r="E49" s="29" t="s">
        <v>463</v>
      </c>
      <c r="F49" s="28"/>
      <c r="G49" s="18">
        <f t="shared" ref="G49:H49" si="15">G50+G52</f>
        <v>732.2</v>
      </c>
      <c r="H49" s="18">
        <f t="shared" si="15"/>
        <v>732.2</v>
      </c>
      <c r="I49" s="18">
        <f>I50+I52</f>
        <v>732.2</v>
      </c>
    </row>
    <row r="50" spans="1:9" ht="76.5" customHeight="1" x14ac:dyDescent="0.25">
      <c r="A50" s="1" t="s">
        <v>373</v>
      </c>
      <c r="B50" s="24" t="s">
        <v>457</v>
      </c>
      <c r="C50" s="31">
        <v>670</v>
      </c>
      <c r="D50" s="29" t="s">
        <v>93</v>
      </c>
      <c r="E50" s="29" t="s">
        <v>463</v>
      </c>
      <c r="F50" s="28">
        <v>100</v>
      </c>
      <c r="G50" s="18">
        <f t="shared" ref="G50:H50" si="16">G51</f>
        <v>672.47</v>
      </c>
      <c r="H50" s="18">
        <f t="shared" si="16"/>
        <v>672.47</v>
      </c>
      <c r="I50" s="18">
        <f>I51</f>
        <v>672.47</v>
      </c>
    </row>
    <row r="51" spans="1:9" ht="31.5" x14ac:dyDescent="0.25">
      <c r="A51" s="1" t="s">
        <v>374</v>
      </c>
      <c r="B51" s="24" t="s">
        <v>103</v>
      </c>
      <c r="C51" s="31">
        <v>670</v>
      </c>
      <c r="D51" s="29" t="s">
        <v>93</v>
      </c>
      <c r="E51" s="29" t="s">
        <v>463</v>
      </c>
      <c r="F51" s="28">
        <v>120</v>
      </c>
      <c r="G51" s="58">
        <v>672.47</v>
      </c>
      <c r="H51" s="58">
        <v>672.47</v>
      </c>
      <c r="I51" s="18">
        <v>672.47</v>
      </c>
    </row>
    <row r="52" spans="1:9" ht="31.5" x14ac:dyDescent="0.25">
      <c r="A52" s="1" t="s">
        <v>375</v>
      </c>
      <c r="B52" s="24" t="s">
        <v>590</v>
      </c>
      <c r="C52" s="31">
        <v>670</v>
      </c>
      <c r="D52" s="29" t="s">
        <v>93</v>
      </c>
      <c r="E52" s="29" t="s">
        <v>463</v>
      </c>
      <c r="F52" s="28">
        <v>200</v>
      </c>
      <c r="G52" s="59">
        <f t="shared" ref="G52:H52" si="17">G53</f>
        <v>59.73</v>
      </c>
      <c r="H52" s="59">
        <f t="shared" si="17"/>
        <v>59.73</v>
      </c>
      <c r="I52" s="18">
        <f>I53</f>
        <v>59.73</v>
      </c>
    </row>
    <row r="53" spans="1:9" ht="47.25" x14ac:dyDescent="0.25">
      <c r="A53" s="1" t="s">
        <v>376</v>
      </c>
      <c r="B53" s="24" t="s">
        <v>52</v>
      </c>
      <c r="C53" s="31">
        <v>670</v>
      </c>
      <c r="D53" s="29" t="s">
        <v>93</v>
      </c>
      <c r="E53" s="29" t="s">
        <v>463</v>
      </c>
      <c r="F53" s="28">
        <v>240</v>
      </c>
      <c r="G53" s="58">
        <v>59.73</v>
      </c>
      <c r="H53" s="58">
        <v>59.73</v>
      </c>
      <c r="I53" s="18">
        <v>59.73</v>
      </c>
    </row>
    <row r="54" spans="1:9" ht="47.25" x14ac:dyDescent="0.25">
      <c r="A54" s="1" t="s">
        <v>377</v>
      </c>
      <c r="B54" s="60" t="s">
        <v>689</v>
      </c>
      <c r="C54" s="31">
        <v>670</v>
      </c>
      <c r="D54" s="29" t="s">
        <v>93</v>
      </c>
      <c r="E54" s="29" t="s">
        <v>464</v>
      </c>
      <c r="F54" s="28"/>
      <c r="G54" s="18">
        <f t="shared" ref="G54:H55" si="18">G55</f>
        <v>106.62</v>
      </c>
      <c r="H54" s="18">
        <f t="shared" si="18"/>
        <v>98.6</v>
      </c>
      <c r="I54" s="18">
        <f>I55</f>
        <v>98.6</v>
      </c>
    </row>
    <row r="55" spans="1:9" ht="33.75" customHeight="1" x14ac:dyDescent="0.25">
      <c r="A55" s="1" t="s">
        <v>378</v>
      </c>
      <c r="B55" s="60" t="s">
        <v>690</v>
      </c>
      <c r="C55" s="31">
        <v>670</v>
      </c>
      <c r="D55" s="29" t="s">
        <v>93</v>
      </c>
      <c r="E55" s="29" t="s">
        <v>613</v>
      </c>
      <c r="F55" s="28"/>
      <c r="G55" s="18">
        <f t="shared" si="18"/>
        <v>106.62</v>
      </c>
      <c r="H55" s="18">
        <f t="shared" si="18"/>
        <v>98.6</v>
      </c>
      <c r="I55" s="18">
        <f>I56</f>
        <v>98.6</v>
      </c>
    </row>
    <row r="56" spans="1:9" ht="112.5" customHeight="1" x14ac:dyDescent="0.25">
      <c r="A56" s="1" t="s">
        <v>846</v>
      </c>
      <c r="B56" s="60" t="s">
        <v>691</v>
      </c>
      <c r="C56" s="31">
        <v>670</v>
      </c>
      <c r="D56" s="29" t="s">
        <v>93</v>
      </c>
      <c r="E56" s="29" t="s">
        <v>465</v>
      </c>
      <c r="F56" s="28"/>
      <c r="G56" s="18">
        <f t="shared" ref="G56:H56" si="19">G57+G59</f>
        <v>106.62</v>
      </c>
      <c r="H56" s="18">
        <f t="shared" si="19"/>
        <v>98.6</v>
      </c>
      <c r="I56" s="18">
        <f>I57+I59</f>
        <v>98.6</v>
      </c>
    </row>
    <row r="57" spans="1:9" ht="94.5" x14ac:dyDescent="0.25">
      <c r="A57" s="1" t="s">
        <v>847</v>
      </c>
      <c r="B57" s="24" t="s">
        <v>102</v>
      </c>
      <c r="C57" s="31">
        <v>670</v>
      </c>
      <c r="D57" s="29" t="s">
        <v>93</v>
      </c>
      <c r="E57" s="29" t="s">
        <v>465</v>
      </c>
      <c r="F57" s="28">
        <v>100</v>
      </c>
      <c r="G57" s="18">
        <f t="shared" ref="G57:H57" si="20">G58</f>
        <v>88.22</v>
      </c>
      <c r="H57" s="18">
        <f t="shared" si="20"/>
        <v>80.2</v>
      </c>
      <c r="I57" s="18">
        <f>I58</f>
        <v>80.2</v>
      </c>
    </row>
    <row r="58" spans="1:9" ht="31.5" x14ac:dyDescent="0.25">
      <c r="A58" s="1" t="s">
        <v>379</v>
      </c>
      <c r="B58" s="24" t="s">
        <v>103</v>
      </c>
      <c r="C58" s="31">
        <v>670</v>
      </c>
      <c r="D58" s="29" t="s">
        <v>93</v>
      </c>
      <c r="E58" s="29" t="s">
        <v>465</v>
      </c>
      <c r="F58" s="28">
        <v>120</v>
      </c>
      <c r="G58" s="18">
        <f>80.2+8.02</f>
        <v>88.22</v>
      </c>
      <c r="H58" s="18">
        <v>80.2</v>
      </c>
      <c r="I58" s="18">
        <v>80.2</v>
      </c>
    </row>
    <row r="59" spans="1:9" ht="31.5" x14ac:dyDescent="0.25">
      <c r="A59" s="1" t="s">
        <v>380</v>
      </c>
      <c r="B59" s="24" t="s">
        <v>590</v>
      </c>
      <c r="C59" s="31">
        <v>670</v>
      </c>
      <c r="D59" s="29" t="s">
        <v>93</v>
      </c>
      <c r="E59" s="29" t="s">
        <v>465</v>
      </c>
      <c r="F59" s="28">
        <v>200</v>
      </c>
      <c r="G59" s="18">
        <f t="shared" ref="G59:H59" si="21">G60</f>
        <v>18.399999999999999</v>
      </c>
      <c r="H59" s="18">
        <f t="shared" si="21"/>
        <v>18.399999999999999</v>
      </c>
      <c r="I59" s="18">
        <f>I60</f>
        <v>18.399999999999999</v>
      </c>
    </row>
    <row r="60" spans="1:9" ht="47.25" x14ac:dyDescent="0.25">
      <c r="A60" s="1" t="s">
        <v>848</v>
      </c>
      <c r="B60" s="24" t="s">
        <v>52</v>
      </c>
      <c r="C60" s="31">
        <v>670</v>
      </c>
      <c r="D60" s="29" t="s">
        <v>93</v>
      </c>
      <c r="E60" s="29" t="s">
        <v>465</v>
      </c>
      <c r="F60" s="28">
        <v>240</v>
      </c>
      <c r="G60" s="57">
        <v>18.399999999999999</v>
      </c>
      <c r="H60" s="57">
        <v>18.399999999999999</v>
      </c>
      <c r="I60" s="18">
        <v>18.399999999999999</v>
      </c>
    </row>
    <row r="61" spans="1:9" ht="51" customHeight="1" x14ac:dyDescent="0.25">
      <c r="A61" s="1" t="s">
        <v>849</v>
      </c>
      <c r="B61" s="60" t="s">
        <v>692</v>
      </c>
      <c r="C61" s="31">
        <v>670</v>
      </c>
      <c r="D61" s="29" t="s">
        <v>93</v>
      </c>
      <c r="E61" s="29" t="s">
        <v>466</v>
      </c>
      <c r="F61" s="28"/>
      <c r="G61" s="18">
        <f>G63+G66</f>
        <v>350</v>
      </c>
      <c r="H61" s="18">
        <f t="shared" ref="H61:I61" si="22">H63+H66</f>
        <v>350</v>
      </c>
      <c r="I61" s="18">
        <f t="shared" si="22"/>
        <v>350</v>
      </c>
    </row>
    <row r="62" spans="1:9" ht="36" customHeight="1" x14ac:dyDescent="0.25">
      <c r="A62" s="1" t="s">
        <v>850</v>
      </c>
      <c r="B62" s="60" t="s">
        <v>454</v>
      </c>
      <c r="C62" s="31">
        <v>670</v>
      </c>
      <c r="D62" s="29" t="s">
        <v>93</v>
      </c>
      <c r="E62" s="29" t="s">
        <v>467</v>
      </c>
      <c r="F62" s="28"/>
      <c r="G62" s="18">
        <f>G63</f>
        <v>350</v>
      </c>
      <c r="H62" s="18">
        <f t="shared" ref="H62:I63" si="23">H63</f>
        <v>350</v>
      </c>
      <c r="I62" s="18">
        <f t="shared" si="23"/>
        <v>350</v>
      </c>
    </row>
    <row r="63" spans="1:9" ht="112.5" customHeight="1" x14ac:dyDescent="0.25">
      <c r="A63" s="1" t="s">
        <v>851</v>
      </c>
      <c r="B63" s="60" t="s">
        <v>693</v>
      </c>
      <c r="C63" s="31">
        <v>670</v>
      </c>
      <c r="D63" s="29" t="s">
        <v>93</v>
      </c>
      <c r="E63" s="29" t="s">
        <v>694</v>
      </c>
      <c r="F63" s="28"/>
      <c r="G63" s="18">
        <f>G64</f>
        <v>350</v>
      </c>
      <c r="H63" s="18">
        <f t="shared" si="23"/>
        <v>350</v>
      </c>
      <c r="I63" s="18">
        <f t="shared" si="23"/>
        <v>350</v>
      </c>
    </row>
    <row r="64" spans="1:9" ht="34.5" customHeight="1" x14ac:dyDescent="0.25">
      <c r="A64" s="1" t="s">
        <v>852</v>
      </c>
      <c r="B64" s="71" t="s">
        <v>11</v>
      </c>
      <c r="C64" s="31">
        <v>670</v>
      </c>
      <c r="D64" s="29" t="s">
        <v>93</v>
      </c>
      <c r="E64" s="29" t="s">
        <v>694</v>
      </c>
      <c r="F64" s="28">
        <v>300</v>
      </c>
      <c r="G64" s="18">
        <f t="shared" ref="G64:H64" si="24">G65</f>
        <v>350</v>
      </c>
      <c r="H64" s="18">
        <f t="shared" si="24"/>
        <v>350</v>
      </c>
      <c r="I64" s="18">
        <f>I65</f>
        <v>350</v>
      </c>
    </row>
    <row r="65" spans="1:9" ht="21.75" customHeight="1" x14ac:dyDescent="0.25">
      <c r="A65" s="1" t="s">
        <v>853</v>
      </c>
      <c r="B65" s="61" t="s">
        <v>72</v>
      </c>
      <c r="C65" s="31">
        <v>670</v>
      </c>
      <c r="D65" s="29" t="s">
        <v>93</v>
      </c>
      <c r="E65" s="29" t="s">
        <v>694</v>
      </c>
      <c r="F65" s="28">
        <v>360</v>
      </c>
      <c r="G65" s="57">
        <v>350</v>
      </c>
      <c r="H65" s="57">
        <v>350</v>
      </c>
      <c r="I65" s="18">
        <v>350</v>
      </c>
    </row>
    <row r="66" spans="1:9" ht="45.75" hidden="1" customHeight="1" x14ac:dyDescent="0.25">
      <c r="A66" s="1" t="s">
        <v>854</v>
      </c>
      <c r="B66" s="30" t="s">
        <v>113</v>
      </c>
      <c r="C66" s="31">
        <v>670</v>
      </c>
      <c r="D66" s="29" t="s">
        <v>93</v>
      </c>
      <c r="E66" s="29" t="s">
        <v>467</v>
      </c>
      <c r="F66" s="28"/>
      <c r="G66" s="28"/>
      <c r="H66" s="28"/>
      <c r="I66" s="18">
        <f>I67</f>
        <v>0</v>
      </c>
    </row>
    <row r="67" spans="1:9" ht="0.75" hidden="1" customHeight="1" x14ac:dyDescent="0.25">
      <c r="A67" s="1" t="s">
        <v>381</v>
      </c>
      <c r="B67" s="30" t="s">
        <v>158</v>
      </c>
      <c r="C67" s="31">
        <v>670</v>
      </c>
      <c r="D67" s="29" t="s">
        <v>93</v>
      </c>
      <c r="E67" s="29" t="s">
        <v>468</v>
      </c>
      <c r="F67" s="28"/>
      <c r="G67" s="28"/>
      <c r="H67" s="28"/>
      <c r="I67" s="18">
        <f>I68</f>
        <v>0</v>
      </c>
    </row>
    <row r="68" spans="1:9" ht="31.5" hidden="1" x14ac:dyDescent="0.25">
      <c r="A68" s="1" t="s">
        <v>382</v>
      </c>
      <c r="B68" s="24" t="s">
        <v>590</v>
      </c>
      <c r="C68" s="31">
        <v>670</v>
      </c>
      <c r="D68" s="29" t="s">
        <v>93</v>
      </c>
      <c r="E68" s="29" t="s">
        <v>468</v>
      </c>
      <c r="F68" s="28">
        <v>200</v>
      </c>
      <c r="G68" s="28"/>
      <c r="H68" s="28"/>
      <c r="I68" s="18">
        <f>I69</f>
        <v>0</v>
      </c>
    </row>
    <row r="69" spans="1:9" ht="8.25" hidden="1" customHeight="1" x14ac:dyDescent="0.25">
      <c r="A69" s="1" t="s">
        <v>383</v>
      </c>
      <c r="B69" s="24" t="s">
        <v>52</v>
      </c>
      <c r="C69" s="31">
        <v>670</v>
      </c>
      <c r="D69" s="29" t="s">
        <v>93</v>
      </c>
      <c r="E69" s="29" t="s">
        <v>468</v>
      </c>
      <c r="F69" s="28">
        <v>240</v>
      </c>
      <c r="G69" s="28"/>
      <c r="H69" s="28"/>
      <c r="I69" s="18">
        <v>0</v>
      </c>
    </row>
    <row r="70" spans="1:9" hidden="1" x14ac:dyDescent="0.25">
      <c r="A70" s="1" t="s">
        <v>1011</v>
      </c>
      <c r="B70" s="30"/>
      <c r="C70" s="31"/>
      <c r="D70" s="29"/>
      <c r="E70" s="29"/>
      <c r="F70" s="28"/>
      <c r="G70" s="28"/>
      <c r="H70" s="28"/>
      <c r="I70" s="18"/>
    </row>
    <row r="71" spans="1:9" ht="47.25" customHeight="1" x14ac:dyDescent="0.25">
      <c r="A71" s="1" t="s">
        <v>1012</v>
      </c>
      <c r="B71" s="60" t="s">
        <v>695</v>
      </c>
      <c r="C71" s="31">
        <v>670</v>
      </c>
      <c r="D71" s="29" t="s">
        <v>93</v>
      </c>
      <c r="E71" s="29" t="s">
        <v>469</v>
      </c>
      <c r="F71" s="28"/>
      <c r="G71" s="18">
        <f t="shared" ref="G71:H71" si="25">G72+G78</f>
        <v>200</v>
      </c>
      <c r="H71" s="18">
        <f t="shared" si="25"/>
        <v>200</v>
      </c>
      <c r="I71" s="18">
        <f>I72+I78</f>
        <v>200</v>
      </c>
    </row>
    <row r="72" spans="1:9" ht="46.5" customHeight="1" x14ac:dyDescent="0.25">
      <c r="A72" s="1" t="s">
        <v>1013</v>
      </c>
      <c r="B72" s="60" t="s">
        <v>696</v>
      </c>
      <c r="C72" s="31">
        <v>670</v>
      </c>
      <c r="D72" s="29" t="s">
        <v>93</v>
      </c>
      <c r="E72" s="29" t="s">
        <v>470</v>
      </c>
      <c r="F72" s="28"/>
      <c r="G72" s="18">
        <f t="shared" ref="G72:H72" si="26">G73</f>
        <v>100</v>
      </c>
      <c r="H72" s="18">
        <f t="shared" si="26"/>
        <v>100</v>
      </c>
      <c r="I72" s="18">
        <f>I73</f>
        <v>100</v>
      </c>
    </row>
    <row r="73" spans="1:9" ht="129" customHeight="1" x14ac:dyDescent="0.25">
      <c r="A73" s="1" t="s">
        <v>384</v>
      </c>
      <c r="B73" s="60" t="s">
        <v>1259</v>
      </c>
      <c r="C73" s="31">
        <v>670</v>
      </c>
      <c r="D73" s="29" t="s">
        <v>93</v>
      </c>
      <c r="E73" s="29" t="s">
        <v>471</v>
      </c>
      <c r="F73" s="28"/>
      <c r="G73" s="18">
        <f t="shared" ref="G73:H73" si="27">G74+G76</f>
        <v>100</v>
      </c>
      <c r="H73" s="18">
        <f t="shared" si="27"/>
        <v>100</v>
      </c>
      <c r="I73" s="18">
        <f>I74+I76</f>
        <v>100</v>
      </c>
    </row>
    <row r="74" spans="1:9" ht="31.5" x14ac:dyDescent="0.25">
      <c r="A74" s="1" t="s">
        <v>385</v>
      </c>
      <c r="B74" s="24" t="s">
        <v>590</v>
      </c>
      <c r="C74" s="31">
        <v>670</v>
      </c>
      <c r="D74" s="29" t="s">
        <v>93</v>
      </c>
      <c r="E74" s="29" t="s">
        <v>471</v>
      </c>
      <c r="F74" s="28">
        <v>200</v>
      </c>
      <c r="G74" s="18">
        <f t="shared" ref="G74:H74" si="28">G75</f>
        <v>100</v>
      </c>
      <c r="H74" s="18">
        <f t="shared" si="28"/>
        <v>100</v>
      </c>
      <c r="I74" s="18">
        <f>I75</f>
        <v>100</v>
      </c>
    </row>
    <row r="75" spans="1:9" ht="47.25" x14ac:dyDescent="0.25">
      <c r="A75" s="1" t="s">
        <v>386</v>
      </c>
      <c r="B75" s="24" t="s">
        <v>52</v>
      </c>
      <c r="C75" s="31">
        <v>670</v>
      </c>
      <c r="D75" s="29" t="s">
        <v>93</v>
      </c>
      <c r="E75" s="29" t="s">
        <v>471</v>
      </c>
      <c r="F75" s="28">
        <v>240</v>
      </c>
      <c r="G75" s="57">
        <v>100</v>
      </c>
      <c r="H75" s="57">
        <v>100</v>
      </c>
      <c r="I75" s="18">
        <v>100</v>
      </c>
    </row>
    <row r="76" spans="1:9" hidden="1" x14ac:dyDescent="0.25">
      <c r="A76" s="1" t="s">
        <v>387</v>
      </c>
      <c r="B76" s="24" t="s">
        <v>108</v>
      </c>
      <c r="C76" s="31">
        <v>670</v>
      </c>
      <c r="D76" s="29" t="s">
        <v>93</v>
      </c>
      <c r="E76" s="29" t="s">
        <v>471</v>
      </c>
      <c r="F76" s="28">
        <v>800</v>
      </c>
      <c r="G76" s="28"/>
      <c r="H76" s="28"/>
      <c r="I76" s="18">
        <f>I77</f>
        <v>0</v>
      </c>
    </row>
    <row r="77" spans="1:9" hidden="1" x14ac:dyDescent="0.25">
      <c r="A77" s="1" t="s">
        <v>388</v>
      </c>
      <c r="B77" s="24" t="s">
        <v>109</v>
      </c>
      <c r="C77" s="31">
        <v>670</v>
      </c>
      <c r="D77" s="29" t="s">
        <v>93</v>
      </c>
      <c r="E77" s="29" t="s">
        <v>471</v>
      </c>
      <c r="F77" s="28">
        <v>850</v>
      </c>
      <c r="G77" s="28"/>
      <c r="H77" s="28"/>
      <c r="I77" s="18">
        <v>0</v>
      </c>
    </row>
    <row r="78" spans="1:9" ht="31.5" x14ac:dyDescent="0.25">
      <c r="A78" s="1" t="s">
        <v>175</v>
      </c>
      <c r="B78" s="60" t="s">
        <v>697</v>
      </c>
      <c r="C78" s="31">
        <v>670</v>
      </c>
      <c r="D78" s="29" t="s">
        <v>93</v>
      </c>
      <c r="E78" s="29" t="s">
        <v>472</v>
      </c>
      <c r="F78" s="28"/>
      <c r="G78" s="18">
        <f t="shared" ref="G78:I80" si="29">G79</f>
        <v>100</v>
      </c>
      <c r="H78" s="18">
        <f t="shared" si="29"/>
        <v>100</v>
      </c>
      <c r="I78" s="18">
        <f t="shared" si="29"/>
        <v>100</v>
      </c>
    </row>
    <row r="79" spans="1:9" ht="97.5" customHeight="1" x14ac:dyDescent="0.25">
      <c r="A79" s="1" t="s">
        <v>176</v>
      </c>
      <c r="B79" s="60" t="s">
        <v>698</v>
      </c>
      <c r="C79" s="31">
        <v>670</v>
      </c>
      <c r="D79" s="29" t="s">
        <v>93</v>
      </c>
      <c r="E79" s="29" t="s">
        <v>473</v>
      </c>
      <c r="F79" s="28"/>
      <c r="G79" s="18">
        <f t="shared" si="29"/>
        <v>100</v>
      </c>
      <c r="H79" s="18">
        <f t="shared" si="29"/>
        <v>100</v>
      </c>
      <c r="I79" s="18">
        <f t="shared" si="29"/>
        <v>100</v>
      </c>
    </row>
    <row r="80" spans="1:9" ht="31.5" x14ac:dyDescent="0.25">
      <c r="A80" s="1" t="s">
        <v>177</v>
      </c>
      <c r="B80" s="24" t="s">
        <v>590</v>
      </c>
      <c r="C80" s="31">
        <v>670</v>
      </c>
      <c r="D80" s="29" t="s">
        <v>93</v>
      </c>
      <c r="E80" s="29" t="s">
        <v>473</v>
      </c>
      <c r="F80" s="28">
        <v>200</v>
      </c>
      <c r="G80" s="18">
        <f t="shared" si="29"/>
        <v>100</v>
      </c>
      <c r="H80" s="18">
        <f t="shared" si="29"/>
        <v>100</v>
      </c>
      <c r="I80" s="18">
        <f>I81</f>
        <v>100</v>
      </c>
    </row>
    <row r="81" spans="1:9" ht="47.25" x14ac:dyDescent="0.25">
      <c r="A81" s="1" t="s">
        <v>178</v>
      </c>
      <c r="B81" s="24" t="s">
        <v>52</v>
      </c>
      <c r="C81" s="31">
        <v>670</v>
      </c>
      <c r="D81" s="29" t="s">
        <v>93</v>
      </c>
      <c r="E81" s="29" t="s">
        <v>473</v>
      </c>
      <c r="F81" s="28">
        <v>240</v>
      </c>
      <c r="G81" s="57">
        <v>100</v>
      </c>
      <c r="H81" s="57">
        <v>100</v>
      </c>
      <c r="I81" s="18">
        <v>100</v>
      </c>
    </row>
    <row r="82" spans="1:9" ht="31.5" x14ac:dyDescent="0.25">
      <c r="A82" s="1" t="s">
        <v>179</v>
      </c>
      <c r="B82" s="55" t="s">
        <v>683</v>
      </c>
      <c r="C82" s="31">
        <v>670</v>
      </c>
      <c r="D82" s="29" t="s">
        <v>93</v>
      </c>
      <c r="E82" s="29" t="s">
        <v>702</v>
      </c>
      <c r="F82" s="28"/>
      <c r="G82" s="57">
        <f>G83</f>
        <v>58.2</v>
      </c>
      <c r="H82" s="57">
        <f t="shared" ref="H82:I82" si="30">H83</f>
        <v>58.2</v>
      </c>
      <c r="I82" s="57">
        <f t="shared" si="30"/>
        <v>58.2</v>
      </c>
    </row>
    <row r="83" spans="1:9" ht="31.5" x14ac:dyDescent="0.25">
      <c r="A83" s="1" t="s">
        <v>389</v>
      </c>
      <c r="B83" s="55" t="s">
        <v>684</v>
      </c>
      <c r="C83" s="31">
        <v>670</v>
      </c>
      <c r="D83" s="29" t="s">
        <v>93</v>
      </c>
      <c r="E83" s="29" t="s">
        <v>703</v>
      </c>
      <c r="F83" s="28"/>
      <c r="G83" s="57">
        <f>G84+G89</f>
        <v>58.2</v>
      </c>
      <c r="H83" s="57">
        <f t="shared" ref="H83:I83" si="31">H84+H89</f>
        <v>58.2</v>
      </c>
      <c r="I83" s="57">
        <f t="shared" si="31"/>
        <v>58.2</v>
      </c>
    </row>
    <row r="84" spans="1:9" ht="93.75" customHeight="1" x14ac:dyDescent="0.25">
      <c r="A84" s="1" t="s">
        <v>390</v>
      </c>
      <c r="B84" s="55" t="s">
        <v>699</v>
      </c>
      <c r="C84" s="31">
        <v>670</v>
      </c>
      <c r="D84" s="29" t="s">
        <v>93</v>
      </c>
      <c r="E84" s="29" t="s">
        <v>474</v>
      </c>
      <c r="F84" s="28"/>
      <c r="G84" s="18">
        <f t="shared" ref="G84:H84" si="32">G85+G87</f>
        <v>21.2</v>
      </c>
      <c r="H84" s="18">
        <f t="shared" si="32"/>
        <v>21.2</v>
      </c>
      <c r="I84" s="18">
        <f>I85+I87</f>
        <v>21.2</v>
      </c>
    </row>
    <row r="85" spans="1:9" ht="79.5" customHeight="1" x14ac:dyDescent="0.25">
      <c r="A85" s="1" t="s">
        <v>391</v>
      </c>
      <c r="B85" s="24" t="s">
        <v>457</v>
      </c>
      <c r="C85" s="31">
        <v>670</v>
      </c>
      <c r="D85" s="29" t="s">
        <v>93</v>
      </c>
      <c r="E85" s="29" t="s">
        <v>474</v>
      </c>
      <c r="F85" s="28">
        <v>100</v>
      </c>
      <c r="G85" s="18">
        <f t="shared" ref="G85:H85" si="33">G86</f>
        <v>20.2</v>
      </c>
      <c r="H85" s="18">
        <f t="shared" si="33"/>
        <v>20.2</v>
      </c>
      <c r="I85" s="18">
        <f>I86</f>
        <v>20.2</v>
      </c>
    </row>
    <row r="86" spans="1:9" ht="31.5" x14ac:dyDescent="0.25">
      <c r="A86" s="1" t="s">
        <v>392</v>
      </c>
      <c r="B86" s="24" t="s">
        <v>103</v>
      </c>
      <c r="C86" s="31">
        <v>670</v>
      </c>
      <c r="D86" s="29" t="s">
        <v>93</v>
      </c>
      <c r="E86" s="29" t="s">
        <v>474</v>
      </c>
      <c r="F86" s="28">
        <v>120</v>
      </c>
      <c r="G86" s="57">
        <v>20.2</v>
      </c>
      <c r="H86" s="57">
        <v>20.2</v>
      </c>
      <c r="I86" s="18">
        <v>20.2</v>
      </c>
    </row>
    <row r="87" spans="1:9" ht="31.5" x14ac:dyDescent="0.25">
      <c r="A87" s="1" t="s">
        <v>393</v>
      </c>
      <c r="B87" s="24" t="s">
        <v>590</v>
      </c>
      <c r="C87" s="31">
        <v>670</v>
      </c>
      <c r="D87" s="29" t="s">
        <v>93</v>
      </c>
      <c r="E87" s="29" t="s">
        <v>474</v>
      </c>
      <c r="F87" s="28">
        <v>200</v>
      </c>
      <c r="G87" s="18">
        <f t="shared" ref="G87:H87" si="34">G88</f>
        <v>1</v>
      </c>
      <c r="H87" s="18">
        <f t="shared" si="34"/>
        <v>1</v>
      </c>
      <c r="I87" s="18">
        <f>I88</f>
        <v>1</v>
      </c>
    </row>
    <row r="88" spans="1:9" ht="47.25" x14ac:dyDescent="0.25">
      <c r="A88" s="1" t="s">
        <v>559</v>
      </c>
      <c r="B88" s="24" t="s">
        <v>52</v>
      </c>
      <c r="C88" s="31">
        <v>670</v>
      </c>
      <c r="D88" s="29" t="s">
        <v>93</v>
      </c>
      <c r="E88" s="29" t="s">
        <v>474</v>
      </c>
      <c r="F88" s="28">
        <v>240</v>
      </c>
      <c r="G88" s="57">
        <v>1</v>
      </c>
      <c r="H88" s="57">
        <v>1</v>
      </c>
      <c r="I88" s="18">
        <v>1</v>
      </c>
    </row>
    <row r="89" spans="1:9" ht="78.75" x14ac:dyDescent="0.25">
      <c r="A89" s="1" t="s">
        <v>560</v>
      </c>
      <c r="B89" s="55" t="s">
        <v>700</v>
      </c>
      <c r="C89" s="31">
        <v>670</v>
      </c>
      <c r="D89" s="29" t="s">
        <v>93</v>
      </c>
      <c r="E89" s="29" t="s">
        <v>701</v>
      </c>
      <c r="F89" s="28"/>
      <c r="G89" s="57">
        <f>G90</f>
        <v>37</v>
      </c>
      <c r="H89" s="57">
        <f t="shared" ref="H89:I90" si="35">H90</f>
        <v>37</v>
      </c>
      <c r="I89" s="57">
        <f t="shared" si="35"/>
        <v>37</v>
      </c>
    </row>
    <row r="90" spans="1:9" ht="31.5" x14ac:dyDescent="0.25">
      <c r="A90" s="1" t="s">
        <v>855</v>
      </c>
      <c r="B90" s="24" t="s">
        <v>590</v>
      </c>
      <c r="C90" s="31">
        <v>670</v>
      </c>
      <c r="D90" s="29" t="s">
        <v>93</v>
      </c>
      <c r="E90" s="29" t="s">
        <v>701</v>
      </c>
      <c r="F90" s="28">
        <v>200</v>
      </c>
      <c r="G90" s="57">
        <f>G91</f>
        <v>37</v>
      </c>
      <c r="H90" s="57">
        <f t="shared" si="35"/>
        <v>37</v>
      </c>
      <c r="I90" s="57">
        <f t="shared" si="35"/>
        <v>37</v>
      </c>
    </row>
    <row r="91" spans="1:9" ht="47.25" x14ac:dyDescent="0.25">
      <c r="A91" s="1" t="s">
        <v>856</v>
      </c>
      <c r="B91" s="24" t="s">
        <v>52</v>
      </c>
      <c r="C91" s="31">
        <v>670</v>
      </c>
      <c r="D91" s="29" t="s">
        <v>93</v>
      </c>
      <c r="E91" s="29" t="s">
        <v>701</v>
      </c>
      <c r="F91" s="28">
        <v>240</v>
      </c>
      <c r="G91" s="57">
        <v>37</v>
      </c>
      <c r="H91" s="57">
        <v>37</v>
      </c>
      <c r="I91" s="18">
        <v>37</v>
      </c>
    </row>
    <row r="92" spans="1:9" x14ac:dyDescent="0.25">
      <c r="A92" s="1" t="s">
        <v>857</v>
      </c>
      <c r="B92" s="48" t="s">
        <v>96</v>
      </c>
      <c r="C92" s="32">
        <v>670</v>
      </c>
      <c r="D92" s="33" t="s">
        <v>97</v>
      </c>
      <c r="E92" s="33"/>
      <c r="F92" s="34"/>
      <c r="G92" s="62">
        <f>G93</f>
        <v>501.20000000000005</v>
      </c>
      <c r="H92" s="62">
        <f t="shared" ref="H92:I95" si="36">H93</f>
        <v>516.80000000000007</v>
      </c>
      <c r="I92" s="62">
        <f t="shared" si="36"/>
        <v>533.6</v>
      </c>
    </row>
    <row r="93" spans="1:9" x14ac:dyDescent="0.25">
      <c r="A93" s="1" t="s">
        <v>561</v>
      </c>
      <c r="B93" s="55" t="s">
        <v>98</v>
      </c>
      <c r="C93" s="31">
        <v>670</v>
      </c>
      <c r="D93" s="29" t="s">
        <v>99</v>
      </c>
      <c r="E93" s="29"/>
      <c r="F93" s="28"/>
      <c r="G93" s="57">
        <f>G94</f>
        <v>501.20000000000005</v>
      </c>
      <c r="H93" s="57">
        <f t="shared" si="36"/>
        <v>516.80000000000007</v>
      </c>
      <c r="I93" s="57">
        <f t="shared" si="36"/>
        <v>533.6</v>
      </c>
    </row>
    <row r="94" spans="1:9" ht="31.5" x14ac:dyDescent="0.25">
      <c r="A94" s="1" t="s">
        <v>562</v>
      </c>
      <c r="B94" s="55" t="s">
        <v>683</v>
      </c>
      <c r="C94" s="31">
        <v>670</v>
      </c>
      <c r="D94" s="29" t="s">
        <v>99</v>
      </c>
      <c r="E94" s="29" t="s">
        <v>702</v>
      </c>
      <c r="F94" s="28"/>
      <c r="G94" s="57">
        <f>G95</f>
        <v>501.20000000000005</v>
      </c>
      <c r="H94" s="57">
        <f t="shared" si="36"/>
        <v>516.80000000000007</v>
      </c>
      <c r="I94" s="57">
        <f t="shared" si="36"/>
        <v>533.6</v>
      </c>
    </row>
    <row r="95" spans="1:9" ht="31.5" x14ac:dyDescent="0.25">
      <c r="A95" s="1" t="s">
        <v>563</v>
      </c>
      <c r="B95" s="55" t="s">
        <v>684</v>
      </c>
      <c r="C95" s="31">
        <v>670</v>
      </c>
      <c r="D95" s="29" t="s">
        <v>99</v>
      </c>
      <c r="E95" s="29" t="s">
        <v>703</v>
      </c>
      <c r="F95" s="28"/>
      <c r="G95" s="57">
        <f>G96</f>
        <v>501.20000000000005</v>
      </c>
      <c r="H95" s="57">
        <f t="shared" si="36"/>
        <v>516.80000000000007</v>
      </c>
      <c r="I95" s="57">
        <f t="shared" si="36"/>
        <v>533.6</v>
      </c>
    </row>
    <row r="96" spans="1:9" ht="47.25" customHeight="1" x14ac:dyDescent="0.25">
      <c r="A96" s="1" t="s">
        <v>394</v>
      </c>
      <c r="B96" s="55" t="s">
        <v>704</v>
      </c>
      <c r="C96" s="31">
        <v>670</v>
      </c>
      <c r="D96" s="29" t="s">
        <v>99</v>
      </c>
      <c r="E96" s="29" t="s">
        <v>705</v>
      </c>
      <c r="F96" s="28"/>
      <c r="G96" s="57">
        <f>G97+G99</f>
        <v>501.20000000000005</v>
      </c>
      <c r="H96" s="57">
        <f t="shared" ref="H96:I96" si="37">H97+H99</f>
        <v>516.80000000000007</v>
      </c>
      <c r="I96" s="57">
        <f t="shared" si="37"/>
        <v>533.6</v>
      </c>
    </row>
    <row r="97" spans="1:9" ht="80.25" customHeight="1" x14ac:dyDescent="0.25">
      <c r="A97" s="1" t="s">
        <v>395</v>
      </c>
      <c r="B97" s="24" t="s">
        <v>457</v>
      </c>
      <c r="C97" s="31">
        <v>670</v>
      </c>
      <c r="D97" s="29" t="s">
        <v>99</v>
      </c>
      <c r="E97" s="29" t="s">
        <v>705</v>
      </c>
      <c r="F97" s="28">
        <v>100</v>
      </c>
      <c r="G97" s="57">
        <f>G98</f>
        <v>451.79</v>
      </c>
      <c r="H97" s="57">
        <f t="shared" ref="H97:I97" si="38">H98</f>
        <v>451.79</v>
      </c>
      <c r="I97" s="57">
        <f t="shared" si="38"/>
        <v>451.79</v>
      </c>
    </row>
    <row r="98" spans="1:9" ht="31.5" x14ac:dyDescent="0.25">
      <c r="A98" s="1" t="s">
        <v>396</v>
      </c>
      <c r="B98" s="24" t="s">
        <v>103</v>
      </c>
      <c r="C98" s="31">
        <v>670</v>
      </c>
      <c r="D98" s="29" t="s">
        <v>99</v>
      </c>
      <c r="E98" s="29" t="s">
        <v>705</v>
      </c>
      <c r="F98" s="28">
        <v>120</v>
      </c>
      <c r="G98" s="57">
        <f>435.54+16.25</f>
        <v>451.79</v>
      </c>
      <c r="H98" s="57">
        <v>451.79</v>
      </c>
      <c r="I98" s="18">
        <v>451.79</v>
      </c>
    </row>
    <row r="99" spans="1:9" ht="31.5" x14ac:dyDescent="0.25">
      <c r="A99" s="1" t="s">
        <v>397</v>
      </c>
      <c r="B99" s="24" t="s">
        <v>590</v>
      </c>
      <c r="C99" s="31">
        <v>670</v>
      </c>
      <c r="D99" s="29" t="s">
        <v>99</v>
      </c>
      <c r="E99" s="29" t="s">
        <v>705</v>
      </c>
      <c r="F99" s="28">
        <v>200</v>
      </c>
      <c r="G99" s="57">
        <f>G100</f>
        <v>49.41</v>
      </c>
      <c r="H99" s="57">
        <f t="shared" ref="H99:I99" si="39">H100</f>
        <v>65.010000000000005</v>
      </c>
      <c r="I99" s="57">
        <f t="shared" si="39"/>
        <v>81.81</v>
      </c>
    </row>
    <row r="100" spans="1:9" ht="47.25" x14ac:dyDescent="0.25">
      <c r="A100" s="1" t="s">
        <v>398</v>
      </c>
      <c r="B100" s="24" t="s">
        <v>52</v>
      </c>
      <c r="C100" s="31">
        <v>670</v>
      </c>
      <c r="D100" s="29" t="s">
        <v>99</v>
      </c>
      <c r="E100" s="29" t="s">
        <v>705</v>
      </c>
      <c r="F100" s="28">
        <v>240</v>
      </c>
      <c r="G100" s="57">
        <f>0.86+48.55</f>
        <v>49.41</v>
      </c>
      <c r="H100" s="57">
        <v>65.010000000000005</v>
      </c>
      <c r="I100" s="18">
        <v>81.81</v>
      </c>
    </row>
    <row r="101" spans="1:9" ht="31.5" x14ac:dyDescent="0.25">
      <c r="A101" s="1" t="s">
        <v>399</v>
      </c>
      <c r="B101" s="12" t="s">
        <v>115</v>
      </c>
      <c r="C101" s="32">
        <v>670</v>
      </c>
      <c r="D101" s="33" t="s">
        <v>116</v>
      </c>
      <c r="E101" s="33"/>
      <c r="F101" s="34"/>
      <c r="G101" s="14">
        <f>G102+G125+G110</f>
        <v>7751.5099999999993</v>
      </c>
      <c r="H101" s="14">
        <f>H102+H125+H110</f>
        <v>7169.83</v>
      </c>
      <c r="I101" s="14">
        <f>I102+I125+I110</f>
        <v>7169.53</v>
      </c>
    </row>
    <row r="102" spans="1:9" x14ac:dyDescent="0.25">
      <c r="A102" s="1" t="s">
        <v>400</v>
      </c>
      <c r="B102" s="24" t="s">
        <v>1257</v>
      </c>
      <c r="C102" s="31">
        <v>670</v>
      </c>
      <c r="D102" s="29" t="s">
        <v>117</v>
      </c>
      <c r="E102" s="29"/>
      <c r="F102" s="28"/>
      <c r="G102" s="18">
        <f t="shared" ref="G102:I102" si="40">G103</f>
        <v>5742.2499999999991</v>
      </c>
      <c r="H102" s="18">
        <f t="shared" si="40"/>
        <v>5190.12</v>
      </c>
      <c r="I102" s="18">
        <f t="shared" si="40"/>
        <v>5190.12</v>
      </c>
    </row>
    <row r="103" spans="1:9" ht="96" customHeight="1" x14ac:dyDescent="0.25">
      <c r="A103" s="1" t="s">
        <v>401</v>
      </c>
      <c r="B103" s="60" t="s">
        <v>706</v>
      </c>
      <c r="C103" s="31">
        <v>670</v>
      </c>
      <c r="D103" s="29" t="s">
        <v>117</v>
      </c>
      <c r="E103" s="29" t="s">
        <v>475</v>
      </c>
      <c r="F103" s="28"/>
      <c r="G103" s="18">
        <f t="shared" ref="G103:I104" si="41">G104</f>
        <v>5742.2499999999991</v>
      </c>
      <c r="H103" s="18">
        <f t="shared" si="41"/>
        <v>5190.12</v>
      </c>
      <c r="I103" s="18">
        <f>I104</f>
        <v>5190.12</v>
      </c>
    </row>
    <row r="104" spans="1:9" ht="63" x14ac:dyDescent="0.25">
      <c r="A104" s="1" t="s">
        <v>402</v>
      </c>
      <c r="B104" s="60" t="s">
        <v>708</v>
      </c>
      <c r="C104" s="31">
        <v>670</v>
      </c>
      <c r="D104" s="29" t="s">
        <v>117</v>
      </c>
      <c r="E104" s="29" t="s">
        <v>707</v>
      </c>
      <c r="F104" s="28"/>
      <c r="G104" s="18">
        <f>G105</f>
        <v>5742.2499999999991</v>
      </c>
      <c r="H104" s="18">
        <f t="shared" si="41"/>
        <v>5190.12</v>
      </c>
      <c r="I104" s="18">
        <f t="shared" si="41"/>
        <v>5190.12</v>
      </c>
    </row>
    <row r="105" spans="1:9" ht="173.25" customHeight="1" x14ac:dyDescent="0.25">
      <c r="A105" s="1" t="s">
        <v>403</v>
      </c>
      <c r="B105" s="60" t="s">
        <v>710</v>
      </c>
      <c r="C105" s="31">
        <v>670</v>
      </c>
      <c r="D105" s="29" t="s">
        <v>117</v>
      </c>
      <c r="E105" s="29" t="s">
        <v>709</v>
      </c>
      <c r="F105" s="28"/>
      <c r="G105" s="18">
        <f t="shared" ref="G105:H105" si="42">G106+G108</f>
        <v>5742.2499999999991</v>
      </c>
      <c r="H105" s="18">
        <f t="shared" si="42"/>
        <v>5190.12</v>
      </c>
      <c r="I105" s="18">
        <f>I106+I108</f>
        <v>5190.12</v>
      </c>
    </row>
    <row r="106" spans="1:9" ht="94.5" x14ac:dyDescent="0.25">
      <c r="A106" s="1" t="s">
        <v>404</v>
      </c>
      <c r="B106" s="24" t="s">
        <v>102</v>
      </c>
      <c r="C106" s="31">
        <v>670</v>
      </c>
      <c r="D106" s="29" t="s">
        <v>117</v>
      </c>
      <c r="E106" s="29" t="s">
        <v>709</v>
      </c>
      <c r="F106" s="28">
        <v>100</v>
      </c>
      <c r="G106" s="18">
        <f t="shared" ref="G106:H106" si="43">G107</f>
        <v>5526.5199999999995</v>
      </c>
      <c r="H106" s="18">
        <f t="shared" si="43"/>
        <v>5110.12</v>
      </c>
      <c r="I106" s="18">
        <f>I107</f>
        <v>5110.12</v>
      </c>
    </row>
    <row r="107" spans="1:9" ht="31.5" x14ac:dyDescent="0.25">
      <c r="A107" s="1" t="s">
        <v>35</v>
      </c>
      <c r="B107" s="30" t="s">
        <v>119</v>
      </c>
      <c r="C107" s="31">
        <v>670</v>
      </c>
      <c r="D107" s="29" t="s">
        <v>117</v>
      </c>
      <c r="E107" s="29" t="s">
        <v>709</v>
      </c>
      <c r="F107" s="28">
        <v>110</v>
      </c>
      <c r="G107" s="58">
        <f>5360.83+165.69</f>
        <v>5526.5199999999995</v>
      </c>
      <c r="H107" s="58">
        <v>5110.12</v>
      </c>
      <c r="I107" s="18">
        <v>5110.12</v>
      </c>
    </row>
    <row r="108" spans="1:9" ht="31.5" x14ac:dyDescent="0.25">
      <c r="A108" s="1" t="s">
        <v>1294</v>
      </c>
      <c r="B108" s="24" t="s">
        <v>590</v>
      </c>
      <c r="C108" s="31">
        <v>670</v>
      </c>
      <c r="D108" s="29" t="s">
        <v>117</v>
      </c>
      <c r="E108" s="29" t="s">
        <v>709</v>
      </c>
      <c r="F108" s="28">
        <v>200</v>
      </c>
      <c r="G108" s="18">
        <f t="shared" ref="G108:H108" si="44">G109</f>
        <v>215.73</v>
      </c>
      <c r="H108" s="18">
        <f t="shared" si="44"/>
        <v>80</v>
      </c>
      <c r="I108" s="18">
        <f>I109</f>
        <v>80</v>
      </c>
    </row>
    <row r="109" spans="1:9" ht="47.25" x14ac:dyDescent="0.25">
      <c r="A109" s="1" t="s">
        <v>1295</v>
      </c>
      <c r="B109" s="24" t="s">
        <v>52</v>
      </c>
      <c r="C109" s="31">
        <v>670</v>
      </c>
      <c r="D109" s="29" t="s">
        <v>117</v>
      </c>
      <c r="E109" s="29" t="s">
        <v>709</v>
      </c>
      <c r="F109" s="28">
        <v>240</v>
      </c>
      <c r="G109" s="58">
        <v>215.73</v>
      </c>
      <c r="H109" s="57">
        <v>80</v>
      </c>
      <c r="I109" s="18">
        <v>80</v>
      </c>
    </row>
    <row r="110" spans="1:9" ht="46.5" customHeight="1" x14ac:dyDescent="0.25">
      <c r="A110" s="1" t="s">
        <v>1296</v>
      </c>
      <c r="B110" s="63" t="s">
        <v>1256</v>
      </c>
      <c r="C110" s="31">
        <v>670</v>
      </c>
      <c r="D110" s="29" t="s">
        <v>647</v>
      </c>
      <c r="E110" s="29"/>
      <c r="F110" s="28"/>
      <c r="G110" s="57">
        <f>G111</f>
        <v>1989.2600000000002</v>
      </c>
      <c r="H110" s="57">
        <f t="shared" ref="H110:I110" si="45">H111</f>
        <v>1959.71</v>
      </c>
      <c r="I110" s="57">
        <f t="shared" si="45"/>
        <v>1959.41</v>
      </c>
    </row>
    <row r="111" spans="1:9" ht="94.5" x14ac:dyDescent="0.25">
      <c r="A111" s="1" t="s">
        <v>405</v>
      </c>
      <c r="B111" s="60" t="s">
        <v>706</v>
      </c>
      <c r="C111" s="31">
        <v>670</v>
      </c>
      <c r="D111" s="29" t="s">
        <v>647</v>
      </c>
      <c r="E111" s="29" t="s">
        <v>475</v>
      </c>
      <c r="F111" s="28"/>
      <c r="G111" s="57">
        <f>G116+G112</f>
        <v>1989.2600000000002</v>
      </c>
      <c r="H111" s="57">
        <f>H116</f>
        <v>1959.71</v>
      </c>
      <c r="I111" s="57">
        <f>I116</f>
        <v>1959.41</v>
      </c>
    </row>
    <row r="112" spans="1:9" ht="63" x14ac:dyDescent="0.25">
      <c r="A112" s="1" t="s">
        <v>406</v>
      </c>
      <c r="B112" s="60" t="s">
        <v>708</v>
      </c>
      <c r="C112" s="31">
        <v>670</v>
      </c>
      <c r="D112" s="29" t="s">
        <v>647</v>
      </c>
      <c r="E112" s="29" t="s">
        <v>707</v>
      </c>
      <c r="F112" s="28"/>
      <c r="G112" s="57">
        <f>G113</f>
        <v>20.02</v>
      </c>
      <c r="H112" s="57">
        <f t="shared" ref="H112:I112" si="46">H113</f>
        <v>0</v>
      </c>
      <c r="I112" s="57">
        <f t="shared" si="46"/>
        <v>0</v>
      </c>
    </row>
    <row r="113" spans="1:9" ht="236.25" x14ac:dyDescent="0.25">
      <c r="A113" s="1" t="s">
        <v>407</v>
      </c>
      <c r="B113" s="24" t="s">
        <v>999</v>
      </c>
      <c r="C113" s="31">
        <v>670</v>
      </c>
      <c r="D113" s="29" t="s">
        <v>647</v>
      </c>
      <c r="E113" s="29" t="s">
        <v>1000</v>
      </c>
      <c r="F113" s="28"/>
      <c r="G113" s="57">
        <f>G114</f>
        <v>20.02</v>
      </c>
      <c r="H113" s="57">
        <f t="shared" ref="H113:I114" si="47">H114</f>
        <v>0</v>
      </c>
      <c r="I113" s="57">
        <f t="shared" si="47"/>
        <v>0</v>
      </c>
    </row>
    <row r="114" spans="1:9" ht="31.5" x14ac:dyDescent="0.25">
      <c r="A114" s="1" t="s">
        <v>408</v>
      </c>
      <c r="B114" s="24" t="s">
        <v>590</v>
      </c>
      <c r="C114" s="31">
        <v>670</v>
      </c>
      <c r="D114" s="29" t="s">
        <v>647</v>
      </c>
      <c r="E114" s="29" t="s">
        <v>1000</v>
      </c>
      <c r="F114" s="28">
        <v>200</v>
      </c>
      <c r="G114" s="57">
        <f>G115</f>
        <v>20.02</v>
      </c>
      <c r="H114" s="57">
        <f t="shared" si="47"/>
        <v>0</v>
      </c>
      <c r="I114" s="57">
        <f t="shared" si="47"/>
        <v>0</v>
      </c>
    </row>
    <row r="115" spans="1:9" ht="47.25" x14ac:dyDescent="0.25">
      <c r="A115" s="1" t="s">
        <v>409</v>
      </c>
      <c r="B115" s="24" t="s">
        <v>52</v>
      </c>
      <c r="C115" s="31">
        <v>670</v>
      </c>
      <c r="D115" s="29" t="s">
        <v>647</v>
      </c>
      <c r="E115" s="29" t="s">
        <v>1000</v>
      </c>
      <c r="F115" s="28">
        <v>240</v>
      </c>
      <c r="G115" s="57">
        <v>20.02</v>
      </c>
      <c r="H115" s="57">
        <v>0</v>
      </c>
      <c r="I115" s="73">
        <v>0</v>
      </c>
    </row>
    <row r="116" spans="1:9" ht="47.25" x14ac:dyDescent="0.25">
      <c r="A116" s="1" t="s">
        <v>410</v>
      </c>
      <c r="B116" s="60" t="s">
        <v>711</v>
      </c>
      <c r="C116" s="31">
        <v>670</v>
      </c>
      <c r="D116" s="29" t="s">
        <v>647</v>
      </c>
      <c r="E116" s="29" t="s">
        <v>476</v>
      </c>
      <c r="F116" s="28"/>
      <c r="G116" s="57">
        <f>G117+G122</f>
        <v>1969.2400000000002</v>
      </c>
      <c r="H116" s="57">
        <f t="shared" ref="H116:I116" si="48">H117+H122</f>
        <v>1959.71</v>
      </c>
      <c r="I116" s="57">
        <f t="shared" si="48"/>
        <v>1959.41</v>
      </c>
    </row>
    <row r="117" spans="1:9" ht="173.25" x14ac:dyDescent="0.25">
      <c r="A117" s="1" t="s">
        <v>37</v>
      </c>
      <c r="B117" s="63" t="s">
        <v>714</v>
      </c>
      <c r="C117" s="31">
        <v>670</v>
      </c>
      <c r="D117" s="29" t="s">
        <v>647</v>
      </c>
      <c r="E117" s="29" t="s">
        <v>715</v>
      </c>
      <c r="F117" s="28"/>
      <c r="G117" s="57">
        <f>G118+G120</f>
        <v>1369.13</v>
      </c>
      <c r="H117" s="57">
        <f t="shared" ref="H117:I117" si="49">H118+H120</f>
        <v>791</v>
      </c>
      <c r="I117" s="57">
        <f t="shared" si="49"/>
        <v>791</v>
      </c>
    </row>
    <row r="118" spans="1:9" ht="94.5" x14ac:dyDescent="0.25">
      <c r="A118" s="1" t="s">
        <v>411</v>
      </c>
      <c r="B118" s="24" t="s">
        <v>102</v>
      </c>
      <c r="C118" s="31">
        <v>670</v>
      </c>
      <c r="D118" s="29" t="s">
        <v>647</v>
      </c>
      <c r="E118" s="29" t="s">
        <v>715</v>
      </c>
      <c r="F118" s="28">
        <v>100</v>
      </c>
      <c r="G118" s="58">
        <f>G119</f>
        <v>1219.1300000000001</v>
      </c>
      <c r="H118" s="58">
        <f t="shared" ref="H118:I118" si="50">H119</f>
        <v>468.72</v>
      </c>
      <c r="I118" s="58">
        <f t="shared" si="50"/>
        <v>468.72</v>
      </c>
    </row>
    <row r="119" spans="1:9" ht="31.5" x14ac:dyDescent="0.25">
      <c r="A119" s="1" t="s">
        <v>412</v>
      </c>
      <c r="B119" s="30" t="s">
        <v>119</v>
      </c>
      <c r="C119" s="31">
        <v>670</v>
      </c>
      <c r="D119" s="29" t="s">
        <v>647</v>
      </c>
      <c r="E119" s="29" t="s">
        <v>715</v>
      </c>
      <c r="F119" s="28">
        <v>120</v>
      </c>
      <c r="G119" s="58">
        <f>468.72+750.41</f>
        <v>1219.1300000000001</v>
      </c>
      <c r="H119" s="57">
        <v>468.72</v>
      </c>
      <c r="I119" s="18">
        <v>468.72</v>
      </c>
    </row>
    <row r="120" spans="1:9" ht="31.5" x14ac:dyDescent="0.25">
      <c r="A120" s="1" t="s">
        <v>413</v>
      </c>
      <c r="B120" s="24" t="s">
        <v>590</v>
      </c>
      <c r="C120" s="31">
        <v>670</v>
      </c>
      <c r="D120" s="29" t="s">
        <v>647</v>
      </c>
      <c r="E120" s="29" t="s">
        <v>715</v>
      </c>
      <c r="F120" s="28">
        <v>200</v>
      </c>
      <c r="G120" s="57">
        <f>G121</f>
        <v>150</v>
      </c>
      <c r="H120" s="58">
        <f t="shared" ref="H120:I120" si="51">H121</f>
        <v>322.27999999999997</v>
      </c>
      <c r="I120" s="58">
        <f t="shared" si="51"/>
        <v>322.27999999999997</v>
      </c>
    </row>
    <row r="121" spans="1:9" ht="47.25" x14ac:dyDescent="0.25">
      <c r="A121" s="1" t="s">
        <v>414</v>
      </c>
      <c r="B121" s="24" t="s">
        <v>52</v>
      </c>
      <c r="C121" s="31">
        <v>670</v>
      </c>
      <c r="D121" s="29" t="s">
        <v>647</v>
      </c>
      <c r="E121" s="29" t="s">
        <v>715</v>
      </c>
      <c r="F121" s="28">
        <v>240</v>
      </c>
      <c r="G121" s="57">
        <v>150</v>
      </c>
      <c r="H121" s="57">
        <v>322.27999999999997</v>
      </c>
      <c r="I121" s="18">
        <v>322.27999999999997</v>
      </c>
    </row>
    <row r="122" spans="1:9" ht="173.25" x14ac:dyDescent="0.25">
      <c r="A122" s="1" t="s">
        <v>415</v>
      </c>
      <c r="B122" s="55" t="s">
        <v>712</v>
      </c>
      <c r="C122" s="31">
        <v>670</v>
      </c>
      <c r="D122" s="29" t="s">
        <v>647</v>
      </c>
      <c r="E122" s="29" t="s">
        <v>713</v>
      </c>
      <c r="F122" s="28"/>
      <c r="G122" s="57">
        <f>G123</f>
        <v>600.11</v>
      </c>
      <c r="H122" s="58">
        <f t="shared" ref="H122:I123" si="52">H123</f>
        <v>1168.71</v>
      </c>
      <c r="I122" s="58">
        <f t="shared" si="52"/>
        <v>1168.4100000000001</v>
      </c>
    </row>
    <row r="123" spans="1:9" ht="31.5" x14ac:dyDescent="0.25">
      <c r="A123" s="1" t="s">
        <v>416</v>
      </c>
      <c r="B123" s="24" t="s">
        <v>590</v>
      </c>
      <c r="C123" s="31">
        <v>670</v>
      </c>
      <c r="D123" s="29" t="s">
        <v>647</v>
      </c>
      <c r="E123" s="29" t="s">
        <v>713</v>
      </c>
      <c r="F123" s="28">
        <v>200</v>
      </c>
      <c r="G123" s="57">
        <f>G124</f>
        <v>600.11</v>
      </c>
      <c r="H123" s="58">
        <f t="shared" si="52"/>
        <v>1168.71</v>
      </c>
      <c r="I123" s="58">
        <f t="shared" si="52"/>
        <v>1168.4100000000001</v>
      </c>
    </row>
    <row r="124" spans="1:9" ht="47.25" x14ac:dyDescent="0.25">
      <c r="A124" s="1" t="s">
        <v>417</v>
      </c>
      <c r="B124" s="24" t="s">
        <v>52</v>
      </c>
      <c r="C124" s="31">
        <v>670</v>
      </c>
      <c r="D124" s="29" t="s">
        <v>647</v>
      </c>
      <c r="E124" s="29" t="s">
        <v>713</v>
      </c>
      <c r="F124" s="28">
        <v>240</v>
      </c>
      <c r="G124" s="57">
        <f>30+570.11</f>
        <v>600.11</v>
      </c>
      <c r="H124" s="57">
        <v>1168.71</v>
      </c>
      <c r="I124" s="18">
        <v>1168.4100000000001</v>
      </c>
    </row>
    <row r="125" spans="1:9" ht="47.25" x14ac:dyDescent="0.25">
      <c r="A125" s="1" t="s">
        <v>418</v>
      </c>
      <c r="B125" s="24" t="s">
        <v>485</v>
      </c>
      <c r="C125" s="31">
        <v>670</v>
      </c>
      <c r="D125" s="29" t="s">
        <v>486</v>
      </c>
      <c r="E125" s="29"/>
      <c r="F125" s="28"/>
      <c r="G125" s="18">
        <f t="shared" ref="G125:H129" si="53">G126</f>
        <v>20</v>
      </c>
      <c r="H125" s="18">
        <f t="shared" si="53"/>
        <v>20</v>
      </c>
      <c r="I125" s="18">
        <f>I126</f>
        <v>20</v>
      </c>
    </row>
    <row r="126" spans="1:9" ht="94.5" x14ac:dyDescent="0.25">
      <c r="A126" s="1" t="s">
        <v>858</v>
      </c>
      <c r="B126" s="60" t="s">
        <v>706</v>
      </c>
      <c r="C126" s="31">
        <v>670</v>
      </c>
      <c r="D126" s="29" t="s">
        <v>486</v>
      </c>
      <c r="E126" s="29" t="s">
        <v>475</v>
      </c>
      <c r="F126" s="28"/>
      <c r="G126" s="18">
        <f t="shared" si="53"/>
        <v>20</v>
      </c>
      <c r="H126" s="18">
        <f t="shared" si="53"/>
        <v>20</v>
      </c>
      <c r="I126" s="18">
        <f>I127</f>
        <v>20</v>
      </c>
    </row>
    <row r="127" spans="1:9" ht="63" x14ac:dyDescent="0.25">
      <c r="A127" s="1" t="s">
        <v>49</v>
      </c>
      <c r="B127" s="60" t="s">
        <v>708</v>
      </c>
      <c r="C127" s="31">
        <v>670</v>
      </c>
      <c r="D127" s="29" t="s">
        <v>486</v>
      </c>
      <c r="E127" s="29" t="s">
        <v>707</v>
      </c>
      <c r="F127" s="28"/>
      <c r="G127" s="18">
        <f t="shared" si="53"/>
        <v>20</v>
      </c>
      <c r="H127" s="18">
        <f t="shared" si="53"/>
        <v>20</v>
      </c>
      <c r="I127" s="18">
        <f>I128</f>
        <v>20</v>
      </c>
    </row>
    <row r="128" spans="1:9" ht="204.75" x14ac:dyDescent="0.25">
      <c r="A128" s="1" t="s">
        <v>859</v>
      </c>
      <c r="B128" s="60" t="s">
        <v>717</v>
      </c>
      <c r="C128" s="31">
        <v>670</v>
      </c>
      <c r="D128" s="29" t="s">
        <v>486</v>
      </c>
      <c r="E128" s="29" t="s">
        <v>716</v>
      </c>
      <c r="F128" s="28"/>
      <c r="G128" s="18">
        <f t="shared" si="53"/>
        <v>20</v>
      </c>
      <c r="H128" s="18">
        <f t="shared" si="53"/>
        <v>20</v>
      </c>
      <c r="I128" s="18">
        <f>I129</f>
        <v>20</v>
      </c>
    </row>
    <row r="129" spans="1:9" ht="31.5" x14ac:dyDescent="0.25">
      <c r="A129" s="1" t="s">
        <v>860</v>
      </c>
      <c r="B129" s="24" t="s">
        <v>590</v>
      </c>
      <c r="C129" s="31">
        <v>670</v>
      </c>
      <c r="D129" s="29" t="s">
        <v>486</v>
      </c>
      <c r="E129" s="29" t="s">
        <v>716</v>
      </c>
      <c r="F129" s="28">
        <v>200</v>
      </c>
      <c r="G129" s="18">
        <f t="shared" si="53"/>
        <v>20</v>
      </c>
      <c r="H129" s="18">
        <f t="shared" si="53"/>
        <v>20</v>
      </c>
      <c r="I129" s="18">
        <f>I130</f>
        <v>20</v>
      </c>
    </row>
    <row r="130" spans="1:9" ht="47.25" x14ac:dyDescent="0.25">
      <c r="A130" s="1" t="s">
        <v>861</v>
      </c>
      <c r="B130" s="24" t="s">
        <v>52</v>
      </c>
      <c r="C130" s="31">
        <v>670</v>
      </c>
      <c r="D130" s="29" t="s">
        <v>486</v>
      </c>
      <c r="E130" s="29" t="s">
        <v>716</v>
      </c>
      <c r="F130" s="28">
        <v>240</v>
      </c>
      <c r="G130" s="57">
        <v>20</v>
      </c>
      <c r="H130" s="57">
        <v>20</v>
      </c>
      <c r="I130" s="18">
        <v>20</v>
      </c>
    </row>
    <row r="131" spans="1:9" x14ac:dyDescent="0.25">
      <c r="A131" s="1" t="s">
        <v>564</v>
      </c>
      <c r="B131" s="35" t="s">
        <v>120</v>
      </c>
      <c r="C131" s="32">
        <v>670</v>
      </c>
      <c r="D131" s="33" t="s">
        <v>121</v>
      </c>
      <c r="E131" s="33"/>
      <c r="F131" s="34"/>
      <c r="G131" s="14">
        <f t="shared" ref="G131:H131" si="54">G132+G158+G164+G191+G186</f>
        <v>21877.200000000001</v>
      </c>
      <c r="H131" s="14">
        <f t="shared" si="54"/>
        <v>17395.140000000003</v>
      </c>
      <c r="I131" s="14">
        <f>I132+I158+I164+I191+I186</f>
        <v>17468.140000000003</v>
      </c>
    </row>
    <row r="132" spans="1:9" x14ac:dyDescent="0.25">
      <c r="A132" s="1" t="s">
        <v>565</v>
      </c>
      <c r="B132" s="30" t="s">
        <v>122</v>
      </c>
      <c r="C132" s="31">
        <v>670</v>
      </c>
      <c r="D132" s="29" t="s">
        <v>123</v>
      </c>
      <c r="E132" s="29"/>
      <c r="F132" s="28"/>
      <c r="G132" s="18">
        <f t="shared" ref="G132:H134" si="55">G133</f>
        <v>2978.7000000000003</v>
      </c>
      <c r="H132" s="18">
        <f t="shared" si="55"/>
        <v>2978.7000000000003</v>
      </c>
      <c r="I132" s="18">
        <f>I133</f>
        <v>2978.7000000000003</v>
      </c>
    </row>
    <row r="133" spans="1:9" ht="46.5" customHeight="1" x14ac:dyDescent="0.25">
      <c r="A133" s="1" t="s">
        <v>566</v>
      </c>
      <c r="B133" s="60" t="s">
        <v>718</v>
      </c>
      <c r="C133" s="31">
        <v>670</v>
      </c>
      <c r="D133" s="29" t="s">
        <v>123</v>
      </c>
      <c r="E133" s="29" t="s">
        <v>477</v>
      </c>
      <c r="F133" s="28"/>
      <c r="G133" s="18">
        <f t="shared" si="55"/>
        <v>2978.7000000000003</v>
      </c>
      <c r="H133" s="18">
        <f t="shared" si="55"/>
        <v>2978.7000000000003</v>
      </c>
      <c r="I133" s="18">
        <f>I134</f>
        <v>2978.7000000000003</v>
      </c>
    </row>
    <row r="134" spans="1:9" ht="31.5" x14ac:dyDescent="0.25">
      <c r="A134" s="1" t="s">
        <v>419</v>
      </c>
      <c r="B134" s="60" t="s">
        <v>719</v>
      </c>
      <c r="C134" s="31">
        <v>670</v>
      </c>
      <c r="D134" s="29" t="s">
        <v>123</v>
      </c>
      <c r="E134" s="29" t="s">
        <v>478</v>
      </c>
      <c r="F134" s="28"/>
      <c r="G134" s="18">
        <f t="shared" si="55"/>
        <v>2978.7000000000003</v>
      </c>
      <c r="H134" s="18">
        <f t="shared" si="55"/>
        <v>2978.7000000000003</v>
      </c>
      <c r="I134" s="18">
        <f>I135</f>
        <v>2978.7000000000003</v>
      </c>
    </row>
    <row r="135" spans="1:9" ht="129" customHeight="1" x14ac:dyDescent="0.25">
      <c r="A135" s="1" t="s">
        <v>862</v>
      </c>
      <c r="B135" s="60" t="s">
        <v>720</v>
      </c>
      <c r="C135" s="31">
        <v>670</v>
      </c>
      <c r="D135" s="29" t="s">
        <v>123</v>
      </c>
      <c r="E135" s="29" t="s">
        <v>479</v>
      </c>
      <c r="F135" s="28"/>
      <c r="G135" s="18">
        <f t="shared" ref="G135:H135" si="56">G136+G138</f>
        <v>2978.7000000000003</v>
      </c>
      <c r="H135" s="18">
        <f t="shared" si="56"/>
        <v>2978.7000000000003</v>
      </c>
      <c r="I135" s="18">
        <f>I136+I138</f>
        <v>2978.7000000000003</v>
      </c>
    </row>
    <row r="136" spans="1:9" ht="78.75" customHeight="1" x14ac:dyDescent="0.25">
      <c r="A136" s="1" t="s">
        <v>863</v>
      </c>
      <c r="B136" s="24" t="s">
        <v>457</v>
      </c>
      <c r="C136" s="31">
        <v>670</v>
      </c>
      <c r="D136" s="29" t="s">
        <v>123</v>
      </c>
      <c r="E136" s="29" t="s">
        <v>479</v>
      </c>
      <c r="F136" s="28">
        <v>100</v>
      </c>
      <c r="G136" s="18">
        <f t="shared" ref="G136:H136" si="57">G137</f>
        <v>2700.3</v>
      </c>
      <c r="H136" s="18">
        <f t="shared" si="57"/>
        <v>2700.3</v>
      </c>
      <c r="I136" s="18">
        <f>I137</f>
        <v>2700.3</v>
      </c>
    </row>
    <row r="137" spans="1:9" ht="31.5" x14ac:dyDescent="0.25">
      <c r="A137" s="1" t="s">
        <v>864</v>
      </c>
      <c r="B137" s="24" t="s">
        <v>103</v>
      </c>
      <c r="C137" s="31">
        <v>670</v>
      </c>
      <c r="D137" s="29" t="s">
        <v>123</v>
      </c>
      <c r="E137" s="29" t="s">
        <v>479</v>
      </c>
      <c r="F137" s="28">
        <v>120</v>
      </c>
      <c r="G137" s="58">
        <v>2700.3</v>
      </c>
      <c r="H137" s="58">
        <v>2700.3</v>
      </c>
      <c r="I137" s="18">
        <v>2700.3</v>
      </c>
    </row>
    <row r="138" spans="1:9" ht="31.5" x14ac:dyDescent="0.25">
      <c r="A138" s="1" t="s">
        <v>865</v>
      </c>
      <c r="B138" s="24" t="s">
        <v>590</v>
      </c>
      <c r="C138" s="31">
        <v>670</v>
      </c>
      <c r="D138" s="29" t="s">
        <v>123</v>
      </c>
      <c r="E138" s="29" t="s">
        <v>479</v>
      </c>
      <c r="F138" s="28">
        <v>200</v>
      </c>
      <c r="G138" s="18">
        <f t="shared" ref="G138:H138" si="58">G139</f>
        <v>278.39999999999998</v>
      </c>
      <c r="H138" s="18">
        <f t="shared" si="58"/>
        <v>278.39999999999998</v>
      </c>
      <c r="I138" s="18">
        <f>I139</f>
        <v>278.39999999999998</v>
      </c>
    </row>
    <row r="139" spans="1:9" ht="45" customHeight="1" x14ac:dyDescent="0.25">
      <c r="A139" s="1" t="s">
        <v>866</v>
      </c>
      <c r="B139" s="24" t="s">
        <v>52</v>
      </c>
      <c r="C139" s="31">
        <v>670</v>
      </c>
      <c r="D139" s="29" t="s">
        <v>123</v>
      </c>
      <c r="E139" s="29" t="s">
        <v>479</v>
      </c>
      <c r="F139" s="28">
        <v>240</v>
      </c>
      <c r="G139" s="57">
        <v>278.39999999999998</v>
      </c>
      <c r="H139" s="57">
        <v>278.39999999999998</v>
      </c>
      <c r="I139" s="18">
        <v>278.39999999999998</v>
      </c>
    </row>
    <row r="140" spans="1:9" ht="57" hidden="1" customHeight="1" x14ac:dyDescent="0.25">
      <c r="A140" s="1" t="s">
        <v>420</v>
      </c>
      <c r="B140" s="35"/>
      <c r="C140" s="32"/>
      <c r="D140" s="33"/>
      <c r="E140" s="33"/>
      <c r="F140" s="34"/>
      <c r="G140" s="34"/>
      <c r="H140" s="34"/>
      <c r="I140" s="14"/>
    </row>
    <row r="141" spans="1:9" ht="45.75" hidden="1" customHeight="1" x14ac:dyDescent="0.25">
      <c r="A141" s="1" t="s">
        <v>421</v>
      </c>
      <c r="B141" s="24"/>
      <c r="C141" s="31"/>
      <c r="D141" s="29"/>
      <c r="E141" s="29"/>
      <c r="F141" s="28"/>
      <c r="G141" s="28"/>
      <c r="H141" s="28"/>
      <c r="I141" s="18"/>
    </row>
    <row r="142" spans="1:9" ht="58.5" hidden="1" customHeight="1" x14ac:dyDescent="0.25">
      <c r="A142" s="1" t="s">
        <v>422</v>
      </c>
      <c r="B142" s="24"/>
      <c r="C142" s="31"/>
      <c r="D142" s="29"/>
      <c r="E142" s="29"/>
      <c r="F142" s="28"/>
      <c r="G142" s="28"/>
      <c r="H142" s="28"/>
      <c r="I142" s="18"/>
    </row>
    <row r="143" spans="1:9" ht="47.25" hidden="1" customHeight="1" x14ac:dyDescent="0.25">
      <c r="A143" s="1" t="s">
        <v>423</v>
      </c>
      <c r="B143" s="24"/>
      <c r="C143" s="31"/>
      <c r="D143" s="29"/>
      <c r="E143" s="29"/>
      <c r="F143" s="28"/>
      <c r="G143" s="28"/>
      <c r="H143" s="28"/>
      <c r="I143" s="18"/>
    </row>
    <row r="144" spans="1:9" ht="0.75" hidden="1" customHeight="1" x14ac:dyDescent="0.25">
      <c r="A144" s="1" t="s">
        <v>424</v>
      </c>
      <c r="B144" s="24" t="s">
        <v>317</v>
      </c>
      <c r="C144" s="31">
        <v>670</v>
      </c>
      <c r="D144" s="29" t="s">
        <v>123</v>
      </c>
      <c r="E144" s="29" t="s">
        <v>482</v>
      </c>
      <c r="F144" s="28"/>
      <c r="G144" s="28"/>
      <c r="H144" s="28"/>
      <c r="I144" s="18">
        <f>I145+I148</f>
        <v>0</v>
      </c>
    </row>
    <row r="145" spans="1:9" ht="160.5" hidden="1" customHeight="1" x14ac:dyDescent="0.25">
      <c r="A145" s="1" t="s">
        <v>180</v>
      </c>
      <c r="B145" s="24" t="s">
        <v>316</v>
      </c>
      <c r="C145" s="31">
        <v>670</v>
      </c>
      <c r="D145" s="29" t="s">
        <v>123</v>
      </c>
      <c r="E145" s="29" t="s">
        <v>483</v>
      </c>
      <c r="F145" s="28"/>
      <c r="G145" s="28"/>
      <c r="H145" s="28"/>
      <c r="I145" s="18">
        <f>I146</f>
        <v>0</v>
      </c>
    </row>
    <row r="146" spans="1:9" ht="22.5" hidden="1" customHeight="1" x14ac:dyDescent="0.25">
      <c r="A146" s="1" t="s">
        <v>181</v>
      </c>
      <c r="B146" s="24" t="s">
        <v>108</v>
      </c>
      <c r="C146" s="31">
        <v>670</v>
      </c>
      <c r="D146" s="29" t="s">
        <v>123</v>
      </c>
      <c r="E146" s="29" t="s">
        <v>483</v>
      </c>
      <c r="F146" s="28">
        <v>800</v>
      </c>
      <c r="G146" s="28"/>
      <c r="H146" s="28"/>
      <c r="I146" s="18">
        <f>I147</f>
        <v>0</v>
      </c>
    </row>
    <row r="147" spans="1:9" ht="48.75" hidden="1" customHeight="1" x14ac:dyDescent="0.25">
      <c r="A147" s="1" t="s">
        <v>182</v>
      </c>
      <c r="B147" s="24" t="s">
        <v>318</v>
      </c>
      <c r="C147" s="31">
        <v>670</v>
      </c>
      <c r="D147" s="29" t="s">
        <v>123</v>
      </c>
      <c r="E147" s="29" t="s">
        <v>483</v>
      </c>
      <c r="F147" s="28">
        <v>810</v>
      </c>
      <c r="G147" s="28"/>
      <c r="H147" s="28"/>
      <c r="I147" s="18">
        <v>0</v>
      </c>
    </row>
    <row r="148" spans="1:9" ht="148.5" hidden="1" customHeight="1" x14ac:dyDescent="0.25">
      <c r="A148" s="1" t="s">
        <v>183</v>
      </c>
      <c r="B148" s="24" t="s">
        <v>347</v>
      </c>
      <c r="C148" s="31">
        <v>670</v>
      </c>
      <c r="D148" s="29" t="s">
        <v>123</v>
      </c>
      <c r="E148" s="29" t="s">
        <v>132</v>
      </c>
      <c r="F148" s="28"/>
      <c r="G148" s="28"/>
      <c r="H148" s="28"/>
      <c r="I148" s="18">
        <f>I149</f>
        <v>0</v>
      </c>
    </row>
    <row r="149" spans="1:9" ht="18" hidden="1" customHeight="1" x14ac:dyDescent="0.25">
      <c r="A149" s="1" t="s">
        <v>184</v>
      </c>
      <c r="B149" s="24" t="s">
        <v>108</v>
      </c>
      <c r="C149" s="31">
        <v>670</v>
      </c>
      <c r="D149" s="29" t="s">
        <v>123</v>
      </c>
      <c r="E149" s="29" t="s">
        <v>132</v>
      </c>
      <c r="F149" s="28">
        <v>800</v>
      </c>
      <c r="G149" s="28"/>
      <c r="H149" s="28"/>
      <c r="I149" s="18">
        <f>I150</f>
        <v>0</v>
      </c>
    </row>
    <row r="150" spans="1:9" ht="48.75" hidden="1" customHeight="1" x14ac:dyDescent="0.25">
      <c r="A150" s="1" t="s">
        <v>185</v>
      </c>
      <c r="B150" s="24" t="s">
        <v>318</v>
      </c>
      <c r="C150" s="31">
        <v>670</v>
      </c>
      <c r="D150" s="29" t="s">
        <v>123</v>
      </c>
      <c r="E150" s="29" t="s">
        <v>132</v>
      </c>
      <c r="F150" s="28">
        <v>810</v>
      </c>
      <c r="G150" s="28"/>
      <c r="H150" s="28"/>
      <c r="I150" s="18">
        <v>0</v>
      </c>
    </row>
    <row r="151" spans="1:9" ht="63" hidden="1" x14ac:dyDescent="0.25">
      <c r="A151" s="1" t="s">
        <v>186</v>
      </c>
      <c r="B151" s="35" t="s">
        <v>126</v>
      </c>
      <c r="C151" s="32">
        <v>670</v>
      </c>
      <c r="D151" s="33" t="s">
        <v>123</v>
      </c>
      <c r="E151" s="33" t="s">
        <v>127</v>
      </c>
      <c r="F151" s="34"/>
      <c r="G151" s="34"/>
      <c r="H151" s="34"/>
      <c r="I151" s="14">
        <f>I152+I155</f>
        <v>0</v>
      </c>
    </row>
    <row r="152" spans="1:9" ht="0.75" hidden="1" customHeight="1" x14ac:dyDescent="0.25">
      <c r="A152" s="1" t="s">
        <v>187</v>
      </c>
      <c r="B152" s="24" t="s">
        <v>128</v>
      </c>
      <c r="C152" s="31">
        <v>670</v>
      </c>
      <c r="D152" s="29" t="s">
        <v>123</v>
      </c>
      <c r="E152" s="29" t="s">
        <v>129</v>
      </c>
      <c r="F152" s="28"/>
      <c r="G152" s="28"/>
      <c r="H152" s="28"/>
      <c r="I152" s="18">
        <f t="shared" ref="I152:I153" si="59">I153</f>
        <v>0</v>
      </c>
    </row>
    <row r="153" spans="1:9" ht="76.5" hidden="1" customHeight="1" x14ac:dyDescent="0.25">
      <c r="A153" s="1" t="s">
        <v>188</v>
      </c>
      <c r="B153" s="24" t="s">
        <v>108</v>
      </c>
      <c r="C153" s="31">
        <v>670</v>
      </c>
      <c r="D153" s="29" t="s">
        <v>123</v>
      </c>
      <c r="E153" s="29" t="s">
        <v>129</v>
      </c>
      <c r="F153" s="28">
        <v>800</v>
      </c>
      <c r="G153" s="28"/>
      <c r="H153" s="28"/>
      <c r="I153" s="18">
        <f t="shared" si="59"/>
        <v>0</v>
      </c>
    </row>
    <row r="154" spans="1:9" ht="55.5" hidden="1" customHeight="1" x14ac:dyDescent="0.25">
      <c r="A154" s="1" t="s">
        <v>8</v>
      </c>
      <c r="B154" s="30" t="s">
        <v>130</v>
      </c>
      <c r="C154" s="31">
        <v>670</v>
      </c>
      <c r="D154" s="29" t="s">
        <v>123</v>
      </c>
      <c r="E154" s="29" t="s">
        <v>129</v>
      </c>
      <c r="F154" s="28">
        <v>810</v>
      </c>
      <c r="G154" s="28"/>
      <c r="H154" s="28"/>
      <c r="I154" s="18"/>
    </row>
    <row r="155" spans="1:9" ht="48.75" hidden="1" customHeight="1" x14ac:dyDescent="0.25">
      <c r="A155" s="1" t="s">
        <v>189</v>
      </c>
      <c r="B155" s="24" t="s">
        <v>131</v>
      </c>
      <c r="C155" s="31">
        <v>670</v>
      </c>
      <c r="D155" s="29" t="s">
        <v>123</v>
      </c>
      <c r="E155" s="29" t="s">
        <v>132</v>
      </c>
      <c r="F155" s="28"/>
      <c r="G155" s="28"/>
      <c r="H155" s="28"/>
      <c r="I155" s="18">
        <f t="shared" ref="I155:I156" si="60">I156</f>
        <v>0</v>
      </c>
    </row>
    <row r="156" spans="1:9" ht="81.75" hidden="1" customHeight="1" x14ac:dyDescent="0.25">
      <c r="A156" s="1" t="s">
        <v>190</v>
      </c>
      <c r="B156" s="24" t="s">
        <v>50</v>
      </c>
      <c r="C156" s="31">
        <v>670</v>
      </c>
      <c r="D156" s="29" t="s">
        <v>123</v>
      </c>
      <c r="E156" s="29" t="s">
        <v>132</v>
      </c>
      <c r="F156" s="28">
        <v>200</v>
      </c>
      <c r="G156" s="28"/>
      <c r="H156" s="28"/>
      <c r="I156" s="18">
        <f t="shared" si="60"/>
        <v>0</v>
      </c>
    </row>
    <row r="157" spans="1:9" ht="33.75" hidden="1" customHeight="1" x14ac:dyDescent="0.25">
      <c r="A157" s="1" t="s">
        <v>191</v>
      </c>
      <c r="B157" s="24" t="s">
        <v>52</v>
      </c>
      <c r="C157" s="31">
        <v>670</v>
      </c>
      <c r="D157" s="29" t="s">
        <v>123</v>
      </c>
      <c r="E157" s="29" t="s">
        <v>132</v>
      </c>
      <c r="F157" s="28">
        <v>240</v>
      </c>
      <c r="G157" s="28"/>
      <c r="H157" s="28"/>
      <c r="I157" s="18"/>
    </row>
    <row r="158" spans="1:9" x14ac:dyDescent="0.25">
      <c r="A158" s="1" t="s">
        <v>192</v>
      </c>
      <c r="B158" s="30" t="s">
        <v>133</v>
      </c>
      <c r="C158" s="31">
        <v>670</v>
      </c>
      <c r="D158" s="29" t="s">
        <v>134</v>
      </c>
      <c r="E158" s="29"/>
      <c r="F158" s="28"/>
      <c r="G158" s="18">
        <f t="shared" ref="G158:I162" si="61">G159</f>
        <v>11147.04</v>
      </c>
      <c r="H158" s="18">
        <f t="shared" si="61"/>
        <v>10847.04</v>
      </c>
      <c r="I158" s="18">
        <f t="shared" si="61"/>
        <v>10847.04</v>
      </c>
    </row>
    <row r="159" spans="1:9" ht="54" customHeight="1" x14ac:dyDescent="0.25">
      <c r="A159" s="1" t="s">
        <v>193</v>
      </c>
      <c r="B159" s="60" t="s">
        <v>721</v>
      </c>
      <c r="C159" s="31">
        <v>670</v>
      </c>
      <c r="D159" s="29" t="s">
        <v>134</v>
      </c>
      <c r="E159" s="29" t="s">
        <v>593</v>
      </c>
      <c r="F159" s="28"/>
      <c r="G159" s="18">
        <f>G160</f>
        <v>11147.04</v>
      </c>
      <c r="H159" s="18">
        <f t="shared" ref="H159" si="62">H161</f>
        <v>10847.04</v>
      </c>
      <c r="I159" s="18">
        <f>I161</f>
        <v>10847.04</v>
      </c>
    </row>
    <row r="160" spans="1:9" ht="51" customHeight="1" x14ac:dyDescent="0.25">
      <c r="A160" s="1" t="s">
        <v>194</v>
      </c>
      <c r="B160" s="60" t="s">
        <v>722</v>
      </c>
      <c r="C160" s="31">
        <v>670</v>
      </c>
      <c r="D160" s="29" t="s">
        <v>134</v>
      </c>
      <c r="E160" s="29" t="s">
        <v>594</v>
      </c>
      <c r="F160" s="28"/>
      <c r="G160" s="18">
        <f>G161</f>
        <v>11147.04</v>
      </c>
      <c r="H160" s="18">
        <f t="shared" ref="H160:I160" si="63">H161</f>
        <v>10847.04</v>
      </c>
      <c r="I160" s="18">
        <f t="shared" si="63"/>
        <v>10847.04</v>
      </c>
    </row>
    <row r="161" spans="1:9" ht="147" customHeight="1" x14ac:dyDescent="0.25">
      <c r="A161" s="1" t="s">
        <v>195</v>
      </c>
      <c r="B161" s="55" t="s">
        <v>723</v>
      </c>
      <c r="C161" s="31">
        <v>670</v>
      </c>
      <c r="D161" s="29" t="s">
        <v>134</v>
      </c>
      <c r="E161" s="29" t="s">
        <v>595</v>
      </c>
      <c r="F161" s="28"/>
      <c r="G161" s="18">
        <f t="shared" si="61"/>
        <v>11147.04</v>
      </c>
      <c r="H161" s="18">
        <f t="shared" si="61"/>
        <v>10847.04</v>
      </c>
      <c r="I161" s="18">
        <f t="shared" si="61"/>
        <v>10847.04</v>
      </c>
    </row>
    <row r="162" spans="1:9" x14ac:dyDescent="0.25">
      <c r="A162" s="1" t="s">
        <v>196</v>
      </c>
      <c r="B162" s="24" t="s">
        <v>108</v>
      </c>
      <c r="C162" s="31">
        <v>670</v>
      </c>
      <c r="D162" s="29" t="s">
        <v>134</v>
      </c>
      <c r="E162" s="29" t="s">
        <v>595</v>
      </c>
      <c r="F162" s="28">
        <v>800</v>
      </c>
      <c r="G162" s="18">
        <f t="shared" si="61"/>
        <v>11147.04</v>
      </c>
      <c r="H162" s="18">
        <f t="shared" si="61"/>
        <v>10847.04</v>
      </c>
      <c r="I162" s="18">
        <f t="shared" si="61"/>
        <v>10847.04</v>
      </c>
    </row>
    <row r="163" spans="1:9" ht="69" customHeight="1" x14ac:dyDescent="0.25">
      <c r="A163" s="1" t="s">
        <v>197</v>
      </c>
      <c r="B163" s="30" t="s">
        <v>592</v>
      </c>
      <c r="C163" s="31">
        <v>670</v>
      </c>
      <c r="D163" s="29" t="s">
        <v>134</v>
      </c>
      <c r="E163" s="29" t="s">
        <v>595</v>
      </c>
      <c r="F163" s="28">
        <v>810</v>
      </c>
      <c r="G163" s="57">
        <f>10847.04+300</f>
        <v>11147.04</v>
      </c>
      <c r="H163" s="57">
        <v>10847.04</v>
      </c>
      <c r="I163" s="18">
        <v>10847.04</v>
      </c>
    </row>
    <row r="164" spans="1:9" x14ac:dyDescent="0.25">
      <c r="A164" s="1" t="s">
        <v>198</v>
      </c>
      <c r="B164" s="30" t="s">
        <v>135</v>
      </c>
      <c r="C164" s="31">
        <v>670</v>
      </c>
      <c r="D164" s="29" t="s">
        <v>136</v>
      </c>
      <c r="E164" s="29"/>
      <c r="F164" s="28"/>
      <c r="G164" s="18">
        <f t="shared" ref="G164:H168" si="64">G165</f>
        <v>6180.71</v>
      </c>
      <c r="H164" s="18">
        <f t="shared" si="64"/>
        <v>2685.4000000000005</v>
      </c>
      <c r="I164" s="18">
        <f>I165</f>
        <v>2758.4000000000005</v>
      </c>
    </row>
    <row r="165" spans="1:9" ht="46.5" customHeight="1" x14ac:dyDescent="0.25">
      <c r="A165" s="1" t="s">
        <v>199</v>
      </c>
      <c r="B165" s="60" t="s">
        <v>721</v>
      </c>
      <c r="C165" s="31">
        <v>670</v>
      </c>
      <c r="D165" s="29" t="s">
        <v>136</v>
      </c>
      <c r="E165" s="29" t="s">
        <v>593</v>
      </c>
      <c r="F165" s="28"/>
      <c r="G165" s="18">
        <f>G166+G179</f>
        <v>6180.71</v>
      </c>
      <c r="H165" s="18">
        <f t="shared" ref="H165:I165" si="65">H166+H179</f>
        <v>2685.4000000000005</v>
      </c>
      <c r="I165" s="18">
        <f t="shared" si="65"/>
        <v>2758.4000000000005</v>
      </c>
    </row>
    <row r="166" spans="1:9" ht="31.5" x14ac:dyDescent="0.25">
      <c r="A166" s="1" t="s">
        <v>200</v>
      </c>
      <c r="B166" s="60" t="s">
        <v>724</v>
      </c>
      <c r="C166" s="31">
        <v>670</v>
      </c>
      <c r="D166" s="29" t="s">
        <v>136</v>
      </c>
      <c r="E166" s="29" t="s">
        <v>596</v>
      </c>
      <c r="F166" s="28"/>
      <c r="G166" s="18">
        <f>G167+G170+G173+G176</f>
        <v>6172.3</v>
      </c>
      <c r="H166" s="18">
        <f t="shared" ref="H166:I166" si="66">H167+H170+H173+H176</f>
        <v>2676.9900000000007</v>
      </c>
      <c r="I166" s="18">
        <f t="shared" si="66"/>
        <v>2749.9900000000007</v>
      </c>
    </row>
    <row r="167" spans="1:9" ht="140.25" customHeight="1" x14ac:dyDescent="0.25">
      <c r="A167" s="1" t="s">
        <v>867</v>
      </c>
      <c r="B167" s="60" t="s">
        <v>725</v>
      </c>
      <c r="C167" s="31">
        <v>670</v>
      </c>
      <c r="D167" s="29" t="s">
        <v>136</v>
      </c>
      <c r="E167" s="29" t="s">
        <v>597</v>
      </c>
      <c r="F167" s="28"/>
      <c r="G167" s="18">
        <f t="shared" si="64"/>
        <v>6123.2</v>
      </c>
      <c r="H167" s="18">
        <f t="shared" si="64"/>
        <v>2657.8900000000003</v>
      </c>
      <c r="I167" s="18">
        <f>I168</f>
        <v>2730.8900000000003</v>
      </c>
    </row>
    <row r="168" spans="1:9" ht="31.5" x14ac:dyDescent="0.25">
      <c r="A168" s="1" t="s">
        <v>868</v>
      </c>
      <c r="B168" s="24" t="s">
        <v>590</v>
      </c>
      <c r="C168" s="31">
        <v>670</v>
      </c>
      <c r="D168" s="29" t="s">
        <v>136</v>
      </c>
      <c r="E168" s="29" t="s">
        <v>597</v>
      </c>
      <c r="F168" s="28">
        <v>200</v>
      </c>
      <c r="G168" s="18">
        <f t="shared" si="64"/>
        <v>6123.2</v>
      </c>
      <c r="H168" s="18">
        <f t="shared" si="64"/>
        <v>2657.8900000000003</v>
      </c>
      <c r="I168" s="18">
        <f>I169</f>
        <v>2730.8900000000003</v>
      </c>
    </row>
    <row r="169" spans="1:9" ht="47.25" x14ac:dyDescent="0.25">
      <c r="A169" s="1" t="s">
        <v>869</v>
      </c>
      <c r="B169" s="24" t="s">
        <v>52</v>
      </c>
      <c r="C169" s="31">
        <v>670</v>
      </c>
      <c r="D169" s="29" t="s">
        <v>136</v>
      </c>
      <c r="E169" s="29" t="s">
        <v>597</v>
      </c>
      <c r="F169" s="28">
        <v>240</v>
      </c>
      <c r="G169" s="57">
        <v>6123.2</v>
      </c>
      <c r="H169" s="57">
        <f>1300+1357.89</f>
        <v>2657.8900000000003</v>
      </c>
      <c r="I169" s="18">
        <f>1300+1430.89</f>
        <v>2730.8900000000003</v>
      </c>
    </row>
    <row r="170" spans="1:9" ht="157.5" x14ac:dyDescent="0.25">
      <c r="A170" s="1" t="s">
        <v>201</v>
      </c>
      <c r="B170" s="55" t="s">
        <v>726</v>
      </c>
      <c r="C170" s="31">
        <v>670</v>
      </c>
      <c r="D170" s="29" t="s">
        <v>136</v>
      </c>
      <c r="E170" s="29" t="s">
        <v>727</v>
      </c>
      <c r="F170" s="28"/>
      <c r="G170" s="57">
        <f>G171</f>
        <v>30</v>
      </c>
      <c r="H170" s="57">
        <f t="shared" ref="H170:I171" si="67">H171</f>
        <v>0</v>
      </c>
      <c r="I170" s="57">
        <f t="shared" si="67"/>
        <v>0</v>
      </c>
    </row>
    <row r="171" spans="1:9" ht="31.5" x14ac:dyDescent="0.25">
      <c r="A171" s="1" t="s">
        <v>202</v>
      </c>
      <c r="B171" s="24" t="s">
        <v>590</v>
      </c>
      <c r="C171" s="31">
        <v>670</v>
      </c>
      <c r="D171" s="29" t="s">
        <v>136</v>
      </c>
      <c r="E171" s="29" t="s">
        <v>727</v>
      </c>
      <c r="F171" s="28">
        <v>200</v>
      </c>
      <c r="G171" s="57">
        <f>G172</f>
        <v>30</v>
      </c>
      <c r="H171" s="57">
        <f t="shared" si="67"/>
        <v>0</v>
      </c>
      <c r="I171" s="57">
        <f t="shared" si="67"/>
        <v>0</v>
      </c>
    </row>
    <row r="172" spans="1:9" ht="47.25" x14ac:dyDescent="0.25">
      <c r="A172" s="1" t="s">
        <v>203</v>
      </c>
      <c r="B172" s="24" t="s">
        <v>52</v>
      </c>
      <c r="C172" s="31">
        <v>670</v>
      </c>
      <c r="D172" s="29" t="s">
        <v>136</v>
      </c>
      <c r="E172" s="29" t="s">
        <v>727</v>
      </c>
      <c r="F172" s="28">
        <v>240</v>
      </c>
      <c r="G172" s="57">
        <v>30</v>
      </c>
      <c r="H172" s="57">
        <v>0</v>
      </c>
      <c r="I172" s="18">
        <v>0</v>
      </c>
    </row>
    <row r="173" spans="1:9" ht="141.75" x14ac:dyDescent="0.25">
      <c r="A173" s="1" t="s">
        <v>204</v>
      </c>
      <c r="B173" s="55" t="s">
        <v>728</v>
      </c>
      <c r="C173" s="31">
        <v>670</v>
      </c>
      <c r="D173" s="29" t="s">
        <v>136</v>
      </c>
      <c r="E173" s="29" t="s">
        <v>729</v>
      </c>
      <c r="F173" s="28"/>
      <c r="G173" s="57">
        <f>G174</f>
        <v>9.3000000000000007</v>
      </c>
      <c r="H173" s="57">
        <f t="shared" ref="H173:I174" si="68">H174</f>
        <v>9.3000000000000007</v>
      </c>
      <c r="I173" s="57">
        <f t="shared" si="68"/>
        <v>9.3000000000000007</v>
      </c>
    </row>
    <row r="174" spans="1:9" ht="31.5" x14ac:dyDescent="0.25">
      <c r="A174" s="1" t="s">
        <v>205</v>
      </c>
      <c r="B174" s="24" t="s">
        <v>590</v>
      </c>
      <c r="C174" s="31">
        <v>670</v>
      </c>
      <c r="D174" s="29" t="s">
        <v>136</v>
      </c>
      <c r="E174" s="29" t="s">
        <v>729</v>
      </c>
      <c r="F174" s="28">
        <v>200</v>
      </c>
      <c r="G174" s="57">
        <f>G175</f>
        <v>9.3000000000000007</v>
      </c>
      <c r="H174" s="57">
        <f t="shared" si="68"/>
        <v>9.3000000000000007</v>
      </c>
      <c r="I174" s="57">
        <f t="shared" si="68"/>
        <v>9.3000000000000007</v>
      </c>
    </row>
    <row r="175" spans="1:9" ht="47.25" x14ac:dyDescent="0.25">
      <c r="A175" s="1" t="s">
        <v>206</v>
      </c>
      <c r="B175" s="24" t="s">
        <v>52</v>
      </c>
      <c r="C175" s="31">
        <v>670</v>
      </c>
      <c r="D175" s="29" t="s">
        <v>136</v>
      </c>
      <c r="E175" s="29" t="s">
        <v>729</v>
      </c>
      <c r="F175" s="28">
        <v>240</v>
      </c>
      <c r="G175" s="57">
        <v>9.3000000000000007</v>
      </c>
      <c r="H175" s="57">
        <v>9.3000000000000007</v>
      </c>
      <c r="I175" s="18">
        <v>9.3000000000000007</v>
      </c>
    </row>
    <row r="176" spans="1:9" ht="173.25" x14ac:dyDescent="0.25">
      <c r="A176" s="1" t="s">
        <v>207</v>
      </c>
      <c r="B176" s="63" t="s">
        <v>730</v>
      </c>
      <c r="C176" s="31">
        <v>670</v>
      </c>
      <c r="D176" s="29" t="s">
        <v>136</v>
      </c>
      <c r="E176" s="29" t="s">
        <v>731</v>
      </c>
      <c r="F176" s="28"/>
      <c r="G176" s="57">
        <f>G177</f>
        <v>9.8000000000001819</v>
      </c>
      <c r="H176" s="57">
        <f t="shared" ref="H176:I177" si="69">H177</f>
        <v>9.8000000000001819</v>
      </c>
      <c r="I176" s="57">
        <f t="shared" si="69"/>
        <v>9.8000000000000007</v>
      </c>
    </row>
    <row r="177" spans="1:9" ht="31.5" x14ac:dyDescent="0.25">
      <c r="A177" s="1" t="s">
        <v>208</v>
      </c>
      <c r="B177" s="24" t="s">
        <v>590</v>
      </c>
      <c r="C177" s="31">
        <v>670</v>
      </c>
      <c r="D177" s="29" t="s">
        <v>136</v>
      </c>
      <c r="E177" s="29" t="s">
        <v>731</v>
      </c>
      <c r="F177" s="28">
        <v>200</v>
      </c>
      <c r="G177" s="57">
        <f>G178</f>
        <v>9.8000000000001819</v>
      </c>
      <c r="H177" s="57">
        <f t="shared" si="69"/>
        <v>9.8000000000001819</v>
      </c>
      <c r="I177" s="57">
        <f t="shared" si="69"/>
        <v>9.8000000000000007</v>
      </c>
    </row>
    <row r="178" spans="1:9" ht="47.25" x14ac:dyDescent="0.25">
      <c r="A178" s="1" t="s">
        <v>209</v>
      </c>
      <c r="B178" s="24" t="s">
        <v>52</v>
      </c>
      <c r="C178" s="31">
        <v>670</v>
      </c>
      <c r="D178" s="29" t="s">
        <v>136</v>
      </c>
      <c r="E178" s="29" t="s">
        <v>731</v>
      </c>
      <c r="F178" s="28">
        <v>240</v>
      </c>
      <c r="G178" s="57">
        <f>4877.2-4867.4</f>
        <v>9.8000000000001819</v>
      </c>
      <c r="H178" s="57">
        <f>4877.2-4867.4</f>
        <v>9.8000000000001819</v>
      </c>
      <c r="I178" s="18">
        <v>9.8000000000000007</v>
      </c>
    </row>
    <row r="179" spans="1:9" ht="31.5" x14ac:dyDescent="0.25">
      <c r="A179" s="1" t="s">
        <v>210</v>
      </c>
      <c r="B179" s="55" t="s">
        <v>732</v>
      </c>
      <c r="C179" s="31">
        <v>670</v>
      </c>
      <c r="D179" s="29" t="s">
        <v>136</v>
      </c>
      <c r="E179" s="29" t="s">
        <v>611</v>
      </c>
      <c r="F179" s="28"/>
      <c r="G179" s="57">
        <f>G180+G183</f>
        <v>8.4099999999999913</v>
      </c>
      <c r="H179" s="57">
        <f t="shared" ref="H179:I179" si="70">H180+H183</f>
        <v>8.41</v>
      </c>
      <c r="I179" s="57">
        <f t="shared" si="70"/>
        <v>8.41</v>
      </c>
    </row>
    <row r="180" spans="1:9" ht="157.5" x14ac:dyDescent="0.25">
      <c r="A180" s="1" t="s">
        <v>211</v>
      </c>
      <c r="B180" s="63" t="s">
        <v>733</v>
      </c>
      <c r="C180" s="31">
        <v>670</v>
      </c>
      <c r="D180" s="29" t="s">
        <v>136</v>
      </c>
      <c r="E180" s="29" t="s">
        <v>734</v>
      </c>
      <c r="F180" s="28"/>
      <c r="G180" s="57">
        <f>G181</f>
        <v>3.0099999999999909</v>
      </c>
      <c r="H180" s="57">
        <f t="shared" ref="H180:I181" si="71">H181</f>
        <v>3.01</v>
      </c>
      <c r="I180" s="57">
        <f t="shared" si="71"/>
        <v>3.01</v>
      </c>
    </row>
    <row r="181" spans="1:9" ht="31.5" x14ac:dyDescent="0.25">
      <c r="A181" s="1" t="s">
        <v>212</v>
      </c>
      <c r="B181" s="24" t="s">
        <v>590</v>
      </c>
      <c r="C181" s="31">
        <v>670</v>
      </c>
      <c r="D181" s="29" t="s">
        <v>136</v>
      </c>
      <c r="E181" s="29" t="s">
        <v>734</v>
      </c>
      <c r="F181" s="28">
        <v>200</v>
      </c>
      <c r="G181" s="57">
        <f>G182</f>
        <v>3.0099999999999909</v>
      </c>
      <c r="H181" s="57">
        <f t="shared" si="71"/>
        <v>3.01</v>
      </c>
      <c r="I181" s="57">
        <f t="shared" si="71"/>
        <v>3.01</v>
      </c>
    </row>
    <row r="182" spans="1:9" ht="47.25" x14ac:dyDescent="0.25">
      <c r="A182" s="1" t="s">
        <v>213</v>
      </c>
      <c r="B182" s="24" t="s">
        <v>52</v>
      </c>
      <c r="C182" s="31">
        <v>670</v>
      </c>
      <c r="D182" s="29" t="s">
        <v>136</v>
      </c>
      <c r="E182" s="29" t="s">
        <v>734</v>
      </c>
      <c r="F182" s="28">
        <v>240</v>
      </c>
      <c r="G182" s="57">
        <f>276.51-273.5</f>
        <v>3.0099999999999909</v>
      </c>
      <c r="H182" s="57">
        <v>3.01</v>
      </c>
      <c r="I182" s="18">
        <v>3.01</v>
      </c>
    </row>
    <row r="183" spans="1:9" ht="166.5" customHeight="1" x14ac:dyDescent="0.25">
      <c r="A183" s="1" t="s">
        <v>214</v>
      </c>
      <c r="B183" s="24" t="s">
        <v>1001</v>
      </c>
      <c r="C183" s="31">
        <v>670</v>
      </c>
      <c r="D183" s="29" t="s">
        <v>136</v>
      </c>
      <c r="E183" s="29" t="s">
        <v>1002</v>
      </c>
      <c r="F183" s="28"/>
      <c r="G183" s="57">
        <f>G184</f>
        <v>5.4</v>
      </c>
      <c r="H183" s="57">
        <f t="shared" ref="H183:I184" si="72">H184</f>
        <v>5.4</v>
      </c>
      <c r="I183" s="57">
        <f t="shared" si="72"/>
        <v>5.4</v>
      </c>
    </row>
    <row r="184" spans="1:9" ht="31.5" x14ac:dyDescent="0.25">
      <c r="A184" s="1" t="s">
        <v>215</v>
      </c>
      <c r="B184" s="24" t="s">
        <v>590</v>
      </c>
      <c r="C184" s="31">
        <v>670</v>
      </c>
      <c r="D184" s="29" t="s">
        <v>136</v>
      </c>
      <c r="E184" s="29" t="s">
        <v>1002</v>
      </c>
      <c r="F184" s="28">
        <v>200</v>
      </c>
      <c r="G184" s="57">
        <f>G185</f>
        <v>5.4</v>
      </c>
      <c r="H184" s="57">
        <f t="shared" si="72"/>
        <v>5.4</v>
      </c>
      <c r="I184" s="57">
        <f t="shared" si="72"/>
        <v>5.4</v>
      </c>
    </row>
    <row r="185" spans="1:9" ht="47.25" x14ac:dyDescent="0.25">
      <c r="A185" s="1" t="s">
        <v>216</v>
      </c>
      <c r="B185" s="24" t="s">
        <v>52</v>
      </c>
      <c r="C185" s="31">
        <v>670</v>
      </c>
      <c r="D185" s="29" t="s">
        <v>136</v>
      </c>
      <c r="E185" s="29" t="s">
        <v>1002</v>
      </c>
      <c r="F185" s="28">
        <v>240</v>
      </c>
      <c r="G185" s="57">
        <v>5.4</v>
      </c>
      <c r="H185" s="57">
        <v>5.4</v>
      </c>
      <c r="I185" s="18">
        <v>5.4</v>
      </c>
    </row>
    <row r="186" spans="1:9" x14ac:dyDescent="0.25">
      <c r="A186" s="1" t="s">
        <v>217</v>
      </c>
      <c r="B186" s="24" t="s">
        <v>639</v>
      </c>
      <c r="C186" s="31">
        <v>670</v>
      </c>
      <c r="D186" s="29" t="s">
        <v>640</v>
      </c>
      <c r="E186" s="29"/>
      <c r="F186" s="28"/>
      <c r="G186" s="18">
        <f t="shared" ref="G186:H189" si="73">G187</f>
        <v>687.45</v>
      </c>
      <c r="H186" s="18">
        <f t="shared" si="73"/>
        <v>0.7</v>
      </c>
      <c r="I186" s="18">
        <f>I187</f>
        <v>0.7</v>
      </c>
    </row>
    <row r="187" spans="1:9" ht="47.25" x14ac:dyDescent="0.25">
      <c r="A187" s="1" t="s">
        <v>218</v>
      </c>
      <c r="B187" s="60" t="s">
        <v>692</v>
      </c>
      <c r="C187" s="31">
        <v>670</v>
      </c>
      <c r="D187" s="29" t="s">
        <v>640</v>
      </c>
      <c r="E187" s="29" t="s">
        <v>466</v>
      </c>
      <c r="F187" s="28"/>
      <c r="G187" s="18">
        <f t="shared" si="73"/>
        <v>687.45</v>
      </c>
      <c r="H187" s="18">
        <f t="shared" si="73"/>
        <v>0.7</v>
      </c>
      <c r="I187" s="18">
        <f>I188</f>
        <v>0.7</v>
      </c>
    </row>
    <row r="188" spans="1:9" ht="112.5" customHeight="1" x14ac:dyDescent="0.25">
      <c r="A188" s="1" t="s">
        <v>219</v>
      </c>
      <c r="B188" s="60" t="s">
        <v>735</v>
      </c>
      <c r="C188" s="31">
        <v>670</v>
      </c>
      <c r="D188" s="29" t="s">
        <v>640</v>
      </c>
      <c r="E188" s="29" t="s">
        <v>641</v>
      </c>
      <c r="F188" s="28"/>
      <c r="G188" s="18">
        <f t="shared" si="73"/>
        <v>687.45</v>
      </c>
      <c r="H188" s="18">
        <f t="shared" si="73"/>
        <v>0.7</v>
      </c>
      <c r="I188" s="18">
        <f>I189</f>
        <v>0.7</v>
      </c>
    </row>
    <row r="189" spans="1:9" ht="31.5" x14ac:dyDescent="0.25">
      <c r="A189" s="1" t="s">
        <v>220</v>
      </c>
      <c r="B189" s="24" t="s">
        <v>590</v>
      </c>
      <c r="C189" s="31">
        <v>670</v>
      </c>
      <c r="D189" s="29" t="s">
        <v>640</v>
      </c>
      <c r="E189" s="29" t="s">
        <v>641</v>
      </c>
      <c r="F189" s="28">
        <v>200</v>
      </c>
      <c r="G189" s="18">
        <f t="shared" si="73"/>
        <v>687.45</v>
      </c>
      <c r="H189" s="18">
        <f t="shared" si="73"/>
        <v>0.7</v>
      </c>
      <c r="I189" s="18">
        <f>I190</f>
        <v>0.7</v>
      </c>
    </row>
    <row r="190" spans="1:9" ht="47.25" x14ac:dyDescent="0.25">
      <c r="A190" s="1" t="s">
        <v>425</v>
      </c>
      <c r="B190" s="24" t="s">
        <v>52</v>
      </c>
      <c r="C190" s="31">
        <v>670</v>
      </c>
      <c r="D190" s="29" t="s">
        <v>640</v>
      </c>
      <c r="E190" s="29" t="s">
        <v>641</v>
      </c>
      <c r="F190" s="28">
        <v>240</v>
      </c>
      <c r="G190" s="18">
        <f>0.7+686.75</f>
        <v>687.45</v>
      </c>
      <c r="H190" s="18">
        <v>0.7</v>
      </c>
      <c r="I190" s="18">
        <v>0.7</v>
      </c>
    </row>
    <row r="191" spans="1:9" ht="33.75" customHeight="1" x14ac:dyDescent="0.25">
      <c r="A191" s="1" t="s">
        <v>426</v>
      </c>
      <c r="B191" s="24" t="s">
        <v>156</v>
      </c>
      <c r="C191" s="36">
        <v>670</v>
      </c>
      <c r="D191" s="16" t="s">
        <v>157</v>
      </c>
      <c r="E191" s="16"/>
      <c r="F191" s="36"/>
      <c r="G191" s="18">
        <f t="shared" ref="G191:H191" si="74">G197+G192</f>
        <v>883.3</v>
      </c>
      <c r="H191" s="18">
        <f t="shared" si="74"/>
        <v>883.3</v>
      </c>
      <c r="I191" s="18">
        <f>I197+I192</f>
        <v>883.3</v>
      </c>
    </row>
    <row r="192" spans="1:9" ht="82.5" hidden="1" customHeight="1" x14ac:dyDescent="0.25">
      <c r="A192" s="1" t="s">
        <v>427</v>
      </c>
      <c r="B192" s="30" t="s">
        <v>154</v>
      </c>
      <c r="C192" s="31">
        <v>670</v>
      </c>
      <c r="D192" s="16" t="s">
        <v>157</v>
      </c>
      <c r="E192" s="29" t="s">
        <v>475</v>
      </c>
      <c r="F192" s="28"/>
      <c r="G192" s="18">
        <f t="shared" ref="G192:H195" si="75">G193</f>
        <v>0</v>
      </c>
      <c r="H192" s="18">
        <f t="shared" si="75"/>
        <v>0</v>
      </c>
      <c r="I192" s="18">
        <f>I193</f>
        <v>0</v>
      </c>
    </row>
    <row r="193" spans="1:9" ht="47.25" hidden="1" customHeight="1" x14ac:dyDescent="0.25">
      <c r="A193" s="1" t="s">
        <v>428</v>
      </c>
      <c r="B193" s="24" t="s">
        <v>598</v>
      </c>
      <c r="C193" s="31">
        <v>670</v>
      </c>
      <c r="D193" s="16" t="s">
        <v>157</v>
      </c>
      <c r="E193" s="29" t="s">
        <v>599</v>
      </c>
      <c r="F193" s="28"/>
      <c r="G193" s="18">
        <f t="shared" si="75"/>
        <v>0</v>
      </c>
      <c r="H193" s="18">
        <f t="shared" si="75"/>
        <v>0</v>
      </c>
      <c r="I193" s="18">
        <f>I194</f>
        <v>0</v>
      </c>
    </row>
    <row r="194" spans="1:9" ht="177.75" hidden="1" customHeight="1" x14ac:dyDescent="0.25">
      <c r="A194" s="1" t="s">
        <v>429</v>
      </c>
      <c r="B194" s="24" t="s">
        <v>610</v>
      </c>
      <c r="C194" s="31">
        <v>670</v>
      </c>
      <c r="D194" s="16" t="s">
        <v>157</v>
      </c>
      <c r="E194" s="29" t="s">
        <v>600</v>
      </c>
      <c r="F194" s="28"/>
      <c r="G194" s="18">
        <f t="shared" si="75"/>
        <v>0</v>
      </c>
      <c r="H194" s="18">
        <f t="shared" si="75"/>
        <v>0</v>
      </c>
      <c r="I194" s="18">
        <f>I195</f>
        <v>0</v>
      </c>
    </row>
    <row r="195" spans="1:9" ht="30.75" hidden="1" customHeight="1" x14ac:dyDescent="0.25">
      <c r="A195" s="1" t="s">
        <v>430</v>
      </c>
      <c r="B195" s="24" t="s">
        <v>590</v>
      </c>
      <c r="C195" s="31">
        <v>670</v>
      </c>
      <c r="D195" s="16" t="s">
        <v>157</v>
      </c>
      <c r="E195" s="29" t="s">
        <v>600</v>
      </c>
      <c r="F195" s="28">
        <v>200</v>
      </c>
      <c r="G195" s="18">
        <f t="shared" si="75"/>
        <v>0</v>
      </c>
      <c r="H195" s="18">
        <f t="shared" si="75"/>
        <v>0</v>
      </c>
      <c r="I195" s="18">
        <f>I196</f>
        <v>0</v>
      </c>
    </row>
    <row r="196" spans="1:9" ht="47.25" hidden="1" customHeight="1" x14ac:dyDescent="0.25">
      <c r="A196" s="1" t="s">
        <v>431</v>
      </c>
      <c r="B196" s="24" t="s">
        <v>52</v>
      </c>
      <c r="C196" s="31">
        <v>670</v>
      </c>
      <c r="D196" s="16" t="s">
        <v>157</v>
      </c>
      <c r="E196" s="29" t="s">
        <v>600</v>
      </c>
      <c r="F196" s="28">
        <v>240</v>
      </c>
      <c r="G196" s="18">
        <v>0</v>
      </c>
      <c r="H196" s="18">
        <v>0</v>
      </c>
      <c r="I196" s="18">
        <v>0</v>
      </c>
    </row>
    <row r="197" spans="1:9" ht="63" customHeight="1" x14ac:dyDescent="0.25">
      <c r="A197" s="1" t="s">
        <v>432</v>
      </c>
      <c r="B197" s="60" t="s">
        <v>736</v>
      </c>
      <c r="C197" s="36">
        <v>670</v>
      </c>
      <c r="D197" s="16" t="s">
        <v>157</v>
      </c>
      <c r="E197" s="16" t="s">
        <v>484</v>
      </c>
      <c r="F197" s="36"/>
      <c r="G197" s="18">
        <f t="shared" ref="G197:I199" si="76">G198</f>
        <v>883.3</v>
      </c>
      <c r="H197" s="18">
        <f t="shared" si="76"/>
        <v>883.3</v>
      </c>
      <c r="I197" s="18">
        <f t="shared" si="76"/>
        <v>883.3</v>
      </c>
    </row>
    <row r="198" spans="1:9" ht="110.25" x14ac:dyDescent="0.25">
      <c r="A198" s="1" t="s">
        <v>433</v>
      </c>
      <c r="B198" s="55" t="s">
        <v>737</v>
      </c>
      <c r="C198" s="36">
        <v>670</v>
      </c>
      <c r="D198" s="16" t="s">
        <v>157</v>
      </c>
      <c r="E198" s="16" t="s">
        <v>738</v>
      </c>
      <c r="F198" s="36"/>
      <c r="G198" s="18">
        <f t="shared" si="76"/>
        <v>883.3</v>
      </c>
      <c r="H198" s="18">
        <f t="shared" si="76"/>
        <v>883.3</v>
      </c>
      <c r="I198" s="18">
        <f t="shared" si="76"/>
        <v>883.3</v>
      </c>
    </row>
    <row r="199" spans="1:9" x14ac:dyDescent="0.25">
      <c r="A199" s="1" t="s">
        <v>434</v>
      </c>
      <c r="B199" s="24" t="s">
        <v>108</v>
      </c>
      <c r="C199" s="36">
        <v>670</v>
      </c>
      <c r="D199" s="16" t="s">
        <v>157</v>
      </c>
      <c r="E199" s="16" t="s">
        <v>738</v>
      </c>
      <c r="F199" s="36">
        <v>800</v>
      </c>
      <c r="G199" s="18">
        <f t="shared" si="76"/>
        <v>883.3</v>
      </c>
      <c r="H199" s="18">
        <f t="shared" si="76"/>
        <v>883.3</v>
      </c>
      <c r="I199" s="18">
        <f t="shared" si="76"/>
        <v>883.3</v>
      </c>
    </row>
    <row r="200" spans="1:9" ht="61.5" customHeight="1" x14ac:dyDescent="0.25">
      <c r="A200" s="1" t="s">
        <v>435</v>
      </c>
      <c r="B200" s="30" t="s">
        <v>592</v>
      </c>
      <c r="C200" s="36">
        <v>670</v>
      </c>
      <c r="D200" s="16" t="s">
        <v>157</v>
      </c>
      <c r="E200" s="16" t="s">
        <v>738</v>
      </c>
      <c r="F200" s="36">
        <v>810</v>
      </c>
      <c r="G200" s="18">
        <v>883.3</v>
      </c>
      <c r="H200" s="18">
        <v>883.3</v>
      </c>
      <c r="I200" s="18">
        <v>883.3</v>
      </c>
    </row>
    <row r="201" spans="1:9" x14ac:dyDescent="0.25">
      <c r="A201" s="1" t="s">
        <v>436</v>
      </c>
      <c r="B201" s="25" t="s">
        <v>137</v>
      </c>
      <c r="C201" s="26">
        <v>670</v>
      </c>
      <c r="D201" s="13" t="s">
        <v>138</v>
      </c>
      <c r="E201" s="13"/>
      <c r="F201" s="26"/>
      <c r="G201" s="65">
        <f>G202+G220+G237+G295</f>
        <v>58421.71</v>
      </c>
      <c r="H201" s="65">
        <f>H202+H220+H237+H295</f>
        <v>28812.190000000002</v>
      </c>
      <c r="I201" s="65">
        <f>I202+I220+I237+I295</f>
        <v>28660.39</v>
      </c>
    </row>
    <row r="202" spans="1:9" x14ac:dyDescent="0.25">
      <c r="A202" s="1" t="s">
        <v>437</v>
      </c>
      <c r="B202" s="60" t="s">
        <v>739</v>
      </c>
      <c r="C202" s="36">
        <v>670</v>
      </c>
      <c r="D202" s="16" t="s">
        <v>740</v>
      </c>
      <c r="E202" s="16"/>
      <c r="F202" s="36"/>
      <c r="G202" s="64">
        <f>G203+G211+G216</f>
        <v>29665.43</v>
      </c>
      <c r="H202" s="64">
        <f t="shared" ref="H202:I202" si="77">H203+H211+H216</f>
        <v>1500</v>
      </c>
      <c r="I202" s="64">
        <f t="shared" si="77"/>
        <v>1500</v>
      </c>
    </row>
    <row r="203" spans="1:9" ht="94.5" x14ac:dyDescent="0.25">
      <c r="A203" s="1" t="s">
        <v>438</v>
      </c>
      <c r="B203" s="60" t="s">
        <v>706</v>
      </c>
      <c r="C203" s="36">
        <v>670</v>
      </c>
      <c r="D203" s="16" t="s">
        <v>740</v>
      </c>
      <c r="E203" s="16" t="s">
        <v>475</v>
      </c>
      <c r="F203" s="26"/>
      <c r="G203" s="64">
        <f>G204</f>
        <v>26528.93</v>
      </c>
      <c r="H203" s="64">
        <f t="shared" ref="H203:I206" si="78">H204</f>
        <v>0</v>
      </c>
      <c r="I203" s="64">
        <f t="shared" si="78"/>
        <v>0</v>
      </c>
    </row>
    <row r="204" spans="1:9" ht="47.25" x14ac:dyDescent="0.25">
      <c r="A204" s="1" t="s">
        <v>671</v>
      </c>
      <c r="B204" s="60" t="s">
        <v>741</v>
      </c>
      <c r="C204" s="36">
        <v>670</v>
      </c>
      <c r="D204" s="16" t="s">
        <v>740</v>
      </c>
      <c r="E204" s="16" t="s">
        <v>487</v>
      </c>
      <c r="F204" s="36"/>
      <c r="G204" s="64">
        <f>G205+G208</f>
        <v>26528.93</v>
      </c>
      <c r="H204" s="64">
        <f t="shared" ref="H204:I204" si="79">H205+H208</f>
        <v>0</v>
      </c>
      <c r="I204" s="64">
        <f t="shared" si="79"/>
        <v>0</v>
      </c>
    </row>
    <row r="205" spans="1:9" ht="240" customHeight="1" x14ac:dyDescent="0.25">
      <c r="A205" s="1" t="s">
        <v>672</v>
      </c>
      <c r="B205" s="60" t="s">
        <v>742</v>
      </c>
      <c r="C205" s="36">
        <v>670</v>
      </c>
      <c r="D205" s="16" t="s">
        <v>740</v>
      </c>
      <c r="E205" s="16" t="s">
        <v>743</v>
      </c>
      <c r="F205" s="36"/>
      <c r="G205" s="64">
        <f>G206</f>
        <v>19255.7</v>
      </c>
      <c r="H205" s="64">
        <f t="shared" si="78"/>
        <v>0</v>
      </c>
      <c r="I205" s="64">
        <f t="shared" si="78"/>
        <v>0</v>
      </c>
    </row>
    <row r="206" spans="1:9" ht="31.5" customHeight="1" x14ac:dyDescent="0.25">
      <c r="A206" s="1" t="s">
        <v>673</v>
      </c>
      <c r="B206" s="24" t="s">
        <v>590</v>
      </c>
      <c r="C206" s="36">
        <v>670</v>
      </c>
      <c r="D206" s="16" t="s">
        <v>740</v>
      </c>
      <c r="E206" s="16" t="s">
        <v>743</v>
      </c>
      <c r="F206" s="36">
        <v>200</v>
      </c>
      <c r="G206" s="64">
        <f>G207</f>
        <v>19255.7</v>
      </c>
      <c r="H206" s="74">
        <f t="shared" si="78"/>
        <v>0</v>
      </c>
      <c r="I206" s="74">
        <f t="shared" si="78"/>
        <v>0</v>
      </c>
    </row>
    <row r="207" spans="1:9" ht="47.25" x14ac:dyDescent="0.25">
      <c r="A207" s="1" t="s">
        <v>51</v>
      </c>
      <c r="B207" s="24" t="s">
        <v>52</v>
      </c>
      <c r="C207" s="36">
        <v>670</v>
      </c>
      <c r="D207" s="16" t="s">
        <v>740</v>
      </c>
      <c r="E207" s="16" t="s">
        <v>743</v>
      </c>
      <c r="F207" s="36">
        <v>240</v>
      </c>
      <c r="G207" s="64">
        <v>19255.7</v>
      </c>
      <c r="H207" s="74">
        <v>0</v>
      </c>
      <c r="I207" s="74">
        <v>0</v>
      </c>
    </row>
    <row r="208" spans="1:9" ht="189" x14ac:dyDescent="0.25">
      <c r="A208" s="1" t="s">
        <v>674</v>
      </c>
      <c r="B208" s="60" t="s">
        <v>744</v>
      </c>
      <c r="C208" s="36">
        <v>670</v>
      </c>
      <c r="D208" s="16" t="s">
        <v>740</v>
      </c>
      <c r="E208" s="16" t="s">
        <v>745</v>
      </c>
      <c r="F208" s="36"/>
      <c r="G208" s="64">
        <f>G209</f>
        <v>7273.2300000000005</v>
      </c>
      <c r="H208" s="64">
        <f t="shared" ref="H208:I209" si="80">H209</f>
        <v>0</v>
      </c>
      <c r="I208" s="64">
        <f t="shared" si="80"/>
        <v>0</v>
      </c>
    </row>
    <row r="209" spans="1:9" ht="31.5" x14ac:dyDescent="0.25">
      <c r="A209" s="1" t="s">
        <v>439</v>
      </c>
      <c r="B209" s="24" t="s">
        <v>590</v>
      </c>
      <c r="C209" s="36">
        <v>670</v>
      </c>
      <c r="D209" s="16" t="s">
        <v>740</v>
      </c>
      <c r="E209" s="16" t="s">
        <v>745</v>
      </c>
      <c r="F209" s="36">
        <v>200</v>
      </c>
      <c r="G209" s="64">
        <f>G210</f>
        <v>7273.2300000000005</v>
      </c>
      <c r="H209" s="64">
        <f t="shared" si="80"/>
        <v>0</v>
      </c>
      <c r="I209" s="64">
        <f t="shared" si="80"/>
        <v>0</v>
      </c>
    </row>
    <row r="210" spans="1:9" ht="47.25" x14ac:dyDescent="0.25">
      <c r="A210" s="1" t="s">
        <v>440</v>
      </c>
      <c r="B210" s="24" t="s">
        <v>52</v>
      </c>
      <c r="C210" s="36">
        <v>670</v>
      </c>
      <c r="D210" s="16" t="s">
        <v>740</v>
      </c>
      <c r="E210" s="16" t="s">
        <v>745</v>
      </c>
      <c r="F210" s="36">
        <v>240</v>
      </c>
      <c r="G210" s="64">
        <f>6971.6+301.63</f>
        <v>7273.2300000000005</v>
      </c>
      <c r="H210" s="64">
        <v>0</v>
      </c>
      <c r="I210" s="64">
        <v>0</v>
      </c>
    </row>
    <row r="211" spans="1:9" ht="47.25" x14ac:dyDescent="0.25">
      <c r="A211" s="1" t="s">
        <v>441</v>
      </c>
      <c r="B211" s="60" t="s">
        <v>692</v>
      </c>
      <c r="C211" s="36">
        <v>670</v>
      </c>
      <c r="D211" s="16" t="s">
        <v>740</v>
      </c>
      <c r="E211" s="16" t="s">
        <v>466</v>
      </c>
      <c r="F211" s="36"/>
      <c r="G211" s="64">
        <f>G212</f>
        <v>0</v>
      </c>
      <c r="H211" s="64">
        <f t="shared" ref="H211:I214" si="81">H212</f>
        <v>0</v>
      </c>
      <c r="I211" s="64">
        <f t="shared" si="81"/>
        <v>0</v>
      </c>
    </row>
    <row r="212" spans="1:9" ht="31.5" x14ac:dyDescent="0.25">
      <c r="A212" s="1" t="s">
        <v>442</v>
      </c>
      <c r="B212" s="60" t="s">
        <v>454</v>
      </c>
      <c r="C212" s="36">
        <v>670</v>
      </c>
      <c r="D212" s="16" t="s">
        <v>740</v>
      </c>
      <c r="E212" s="16" t="s">
        <v>467</v>
      </c>
      <c r="F212" s="36"/>
      <c r="G212" s="64">
        <f>G213</f>
        <v>0</v>
      </c>
      <c r="H212" s="64">
        <f t="shared" si="81"/>
        <v>0</v>
      </c>
      <c r="I212" s="64">
        <f t="shared" si="81"/>
        <v>0</v>
      </c>
    </row>
    <row r="213" spans="1:9" ht="110.25" x14ac:dyDescent="0.25">
      <c r="A213" s="1" t="s">
        <v>443</v>
      </c>
      <c r="B213" s="24" t="s">
        <v>1007</v>
      </c>
      <c r="C213" s="36">
        <v>670</v>
      </c>
      <c r="D213" s="16" t="s">
        <v>740</v>
      </c>
      <c r="E213" s="16" t="s">
        <v>1008</v>
      </c>
      <c r="F213" s="36"/>
      <c r="G213" s="64">
        <f>G214</f>
        <v>0</v>
      </c>
      <c r="H213" s="64">
        <f t="shared" si="81"/>
        <v>0</v>
      </c>
      <c r="I213" s="64">
        <f t="shared" si="81"/>
        <v>0</v>
      </c>
    </row>
    <row r="214" spans="1:9" ht="47.25" x14ac:dyDescent="0.25">
      <c r="A214" s="1" t="s">
        <v>444</v>
      </c>
      <c r="B214" s="20" t="s">
        <v>591</v>
      </c>
      <c r="C214" s="36">
        <v>670</v>
      </c>
      <c r="D214" s="16" t="s">
        <v>740</v>
      </c>
      <c r="E214" s="16" t="s">
        <v>1008</v>
      </c>
      <c r="F214" s="36">
        <v>400</v>
      </c>
      <c r="G214" s="64">
        <f>G215</f>
        <v>0</v>
      </c>
      <c r="H214" s="64">
        <f t="shared" si="81"/>
        <v>0</v>
      </c>
      <c r="I214" s="64">
        <f t="shared" si="81"/>
        <v>0</v>
      </c>
    </row>
    <row r="215" spans="1:9" x14ac:dyDescent="0.25">
      <c r="A215" s="1" t="s">
        <v>445</v>
      </c>
      <c r="B215" s="20" t="s">
        <v>351</v>
      </c>
      <c r="C215" s="36">
        <v>670</v>
      </c>
      <c r="D215" s="16" t="s">
        <v>740</v>
      </c>
      <c r="E215" s="16" t="s">
        <v>1008</v>
      </c>
      <c r="F215" s="36">
        <v>410</v>
      </c>
      <c r="G215" s="64">
        <v>0</v>
      </c>
      <c r="H215" s="64">
        <v>0</v>
      </c>
      <c r="I215" s="64">
        <v>0</v>
      </c>
    </row>
    <row r="216" spans="1:9" ht="47.25" x14ac:dyDescent="0.25">
      <c r="A216" s="1" t="s">
        <v>446</v>
      </c>
      <c r="B216" s="60" t="s">
        <v>695</v>
      </c>
      <c r="C216" s="36">
        <v>670</v>
      </c>
      <c r="D216" s="16" t="s">
        <v>740</v>
      </c>
      <c r="E216" s="16" t="s">
        <v>469</v>
      </c>
      <c r="F216" s="36"/>
      <c r="G216" s="64">
        <f>G217</f>
        <v>3136.5</v>
      </c>
      <c r="H216" s="64">
        <f t="shared" ref="H216:I218" si="82">H217</f>
        <v>1500</v>
      </c>
      <c r="I216" s="64">
        <f t="shared" si="82"/>
        <v>1500</v>
      </c>
    </row>
    <row r="217" spans="1:9" ht="99.75" customHeight="1" x14ac:dyDescent="0.25">
      <c r="A217" s="1" t="s">
        <v>447</v>
      </c>
      <c r="B217" s="20" t="s">
        <v>1290</v>
      </c>
      <c r="C217" s="36">
        <v>670</v>
      </c>
      <c r="D217" s="16" t="s">
        <v>740</v>
      </c>
      <c r="E217" s="16" t="s">
        <v>1291</v>
      </c>
      <c r="F217" s="36"/>
      <c r="G217" s="64">
        <f>G218</f>
        <v>3136.5</v>
      </c>
      <c r="H217" s="64">
        <f t="shared" si="82"/>
        <v>1500</v>
      </c>
      <c r="I217" s="64">
        <f t="shared" si="82"/>
        <v>1500</v>
      </c>
    </row>
    <row r="218" spans="1:9" ht="47.25" x14ac:dyDescent="0.25">
      <c r="A218" s="1" t="s">
        <v>448</v>
      </c>
      <c r="B218" s="20" t="s">
        <v>591</v>
      </c>
      <c r="C218" s="36">
        <v>670</v>
      </c>
      <c r="D218" s="16" t="s">
        <v>740</v>
      </c>
      <c r="E218" s="16" t="s">
        <v>1291</v>
      </c>
      <c r="F218" s="36">
        <v>400</v>
      </c>
      <c r="G218" s="64">
        <f>G219</f>
        <v>3136.5</v>
      </c>
      <c r="H218" s="64">
        <f t="shared" si="82"/>
        <v>1500</v>
      </c>
      <c r="I218" s="64">
        <f t="shared" si="82"/>
        <v>1500</v>
      </c>
    </row>
    <row r="219" spans="1:9" x14ac:dyDescent="0.25">
      <c r="A219" s="1" t="s">
        <v>449</v>
      </c>
      <c r="B219" s="20" t="s">
        <v>351</v>
      </c>
      <c r="C219" s="36">
        <v>670</v>
      </c>
      <c r="D219" s="16" t="s">
        <v>740</v>
      </c>
      <c r="E219" s="16" t="s">
        <v>1291</v>
      </c>
      <c r="F219" s="36">
        <v>410</v>
      </c>
      <c r="G219" s="64">
        <v>3136.5</v>
      </c>
      <c r="H219" s="64">
        <v>1500</v>
      </c>
      <c r="I219" s="64">
        <v>1500</v>
      </c>
    </row>
    <row r="220" spans="1:9" ht="14.25" customHeight="1" x14ac:dyDescent="0.25">
      <c r="A220" s="1" t="s">
        <v>450</v>
      </c>
      <c r="B220" s="15" t="s">
        <v>139</v>
      </c>
      <c r="C220" s="36">
        <v>670</v>
      </c>
      <c r="D220" s="16" t="s">
        <v>140</v>
      </c>
      <c r="E220" s="16"/>
      <c r="F220" s="36"/>
      <c r="G220" s="64">
        <f>G226</f>
        <v>13340.82</v>
      </c>
      <c r="H220" s="64">
        <f t="shared" ref="H220:I220" si="83">H226</f>
        <v>13730.26</v>
      </c>
      <c r="I220" s="64">
        <f t="shared" si="83"/>
        <v>13730.26</v>
      </c>
    </row>
    <row r="221" spans="1:9" ht="1.5" hidden="1" customHeight="1" x14ac:dyDescent="0.25">
      <c r="A221" s="1" t="s">
        <v>221</v>
      </c>
      <c r="B221" s="30" t="s">
        <v>154</v>
      </c>
      <c r="C221" s="36">
        <v>670</v>
      </c>
      <c r="D221" s="16" t="s">
        <v>140</v>
      </c>
      <c r="E221" s="16" t="s">
        <v>118</v>
      </c>
      <c r="F221" s="36"/>
      <c r="G221" s="64"/>
      <c r="H221" s="64"/>
      <c r="I221" s="64">
        <f>I222+I243</f>
        <v>100</v>
      </c>
    </row>
    <row r="222" spans="1:9" ht="47.25" hidden="1" x14ac:dyDescent="0.25">
      <c r="A222" s="1" t="s">
        <v>675</v>
      </c>
      <c r="B222" s="30" t="s">
        <v>159</v>
      </c>
      <c r="C222" s="36">
        <v>670</v>
      </c>
      <c r="D222" s="16" t="s">
        <v>140</v>
      </c>
      <c r="E222" s="16" t="s">
        <v>141</v>
      </c>
      <c r="F222" s="36"/>
      <c r="G222" s="64"/>
      <c r="H222" s="64"/>
      <c r="I222" s="64">
        <f>I223+I239</f>
        <v>100</v>
      </c>
    </row>
    <row r="223" spans="1:9" ht="141.75" hidden="1" customHeight="1" x14ac:dyDescent="0.25">
      <c r="A223" s="1" t="s">
        <v>870</v>
      </c>
      <c r="B223" s="30" t="s">
        <v>160</v>
      </c>
      <c r="C223" s="36">
        <v>670</v>
      </c>
      <c r="D223" s="16" t="s">
        <v>140</v>
      </c>
      <c r="E223" s="16" t="s">
        <v>142</v>
      </c>
      <c r="F223" s="36"/>
      <c r="G223" s="64"/>
      <c r="H223" s="64"/>
      <c r="I223" s="64">
        <f t="shared" ref="I223:I224" si="84">I224</f>
        <v>0</v>
      </c>
    </row>
    <row r="224" spans="1:9" hidden="1" x14ac:dyDescent="0.25">
      <c r="A224" s="1" t="s">
        <v>871</v>
      </c>
      <c r="B224" s="24" t="s">
        <v>16</v>
      </c>
      <c r="C224" s="36">
        <v>670</v>
      </c>
      <c r="D224" s="16" t="s">
        <v>140</v>
      </c>
      <c r="E224" s="16" t="s">
        <v>142</v>
      </c>
      <c r="F224" s="36">
        <v>500</v>
      </c>
      <c r="G224" s="64"/>
      <c r="H224" s="64"/>
      <c r="I224" s="64">
        <f t="shared" si="84"/>
        <v>0</v>
      </c>
    </row>
    <row r="225" spans="1:9" hidden="1" x14ac:dyDescent="0.25">
      <c r="A225" s="1" t="s">
        <v>872</v>
      </c>
      <c r="B225" s="24" t="s">
        <v>143</v>
      </c>
      <c r="C225" s="36">
        <v>670</v>
      </c>
      <c r="D225" s="16" t="s">
        <v>140</v>
      </c>
      <c r="E225" s="16" t="s">
        <v>142</v>
      </c>
      <c r="F225" s="36">
        <v>540</v>
      </c>
      <c r="G225" s="64"/>
      <c r="H225" s="64"/>
      <c r="I225" s="64"/>
    </row>
    <row r="226" spans="1:9" ht="94.5" x14ac:dyDescent="0.25">
      <c r="A226" s="1" t="s">
        <v>624</v>
      </c>
      <c r="B226" s="60" t="s">
        <v>706</v>
      </c>
      <c r="C226" s="36">
        <v>670</v>
      </c>
      <c r="D226" s="16" t="s">
        <v>140</v>
      </c>
      <c r="E226" s="16" t="s">
        <v>475</v>
      </c>
      <c r="F226" s="36"/>
      <c r="G226" s="64">
        <f>G227+G234</f>
        <v>13340.82</v>
      </c>
      <c r="H226" s="64">
        <f t="shared" ref="H226:I226" si="85">H227+H234</f>
        <v>13730.26</v>
      </c>
      <c r="I226" s="64">
        <f t="shared" si="85"/>
        <v>13730.26</v>
      </c>
    </row>
    <row r="227" spans="1:9" ht="126" x14ac:dyDescent="0.25">
      <c r="A227" s="1" t="s">
        <v>222</v>
      </c>
      <c r="B227" s="60" t="s">
        <v>746</v>
      </c>
      <c r="C227" s="36">
        <v>670</v>
      </c>
      <c r="D227" s="16" t="s">
        <v>140</v>
      </c>
      <c r="E227" s="16" t="s">
        <v>747</v>
      </c>
      <c r="F227" s="36"/>
      <c r="G227" s="64">
        <f>G228+G230+G232</f>
        <v>10443.92</v>
      </c>
      <c r="H227" s="64">
        <f t="shared" ref="H227:I227" si="86">H228+H230+H232</f>
        <v>10833.36</v>
      </c>
      <c r="I227" s="64">
        <f t="shared" si="86"/>
        <v>10833.36</v>
      </c>
    </row>
    <row r="228" spans="1:9" ht="85.5" customHeight="1" x14ac:dyDescent="0.25">
      <c r="A228" s="1" t="s">
        <v>223</v>
      </c>
      <c r="B228" s="24" t="s">
        <v>457</v>
      </c>
      <c r="C228" s="36">
        <v>670</v>
      </c>
      <c r="D228" s="16" t="s">
        <v>140</v>
      </c>
      <c r="E228" s="16" t="s">
        <v>747</v>
      </c>
      <c r="F228" s="36">
        <v>100</v>
      </c>
      <c r="G228" s="64">
        <f>G229</f>
        <v>4345.92</v>
      </c>
      <c r="H228" s="64">
        <f t="shared" ref="H228:I228" si="87">H229</f>
        <v>4791.3599999999997</v>
      </c>
      <c r="I228" s="64">
        <f t="shared" si="87"/>
        <v>4791.3599999999997</v>
      </c>
    </row>
    <row r="229" spans="1:9" ht="31.5" x14ac:dyDescent="0.25">
      <c r="A229" s="1" t="s">
        <v>224</v>
      </c>
      <c r="B229" s="30" t="s">
        <v>119</v>
      </c>
      <c r="C229" s="36">
        <v>670</v>
      </c>
      <c r="D229" s="16" t="s">
        <v>140</v>
      </c>
      <c r="E229" s="16" t="s">
        <v>747</v>
      </c>
      <c r="F229" s="36">
        <v>110</v>
      </c>
      <c r="G229" s="64">
        <v>4345.92</v>
      </c>
      <c r="H229" s="64">
        <v>4791.3599999999997</v>
      </c>
      <c r="I229" s="64">
        <v>4791.3599999999997</v>
      </c>
    </row>
    <row r="230" spans="1:9" ht="31.5" x14ac:dyDescent="0.25">
      <c r="A230" s="1" t="s">
        <v>225</v>
      </c>
      <c r="B230" s="24" t="s">
        <v>590</v>
      </c>
      <c r="C230" s="36">
        <v>670</v>
      </c>
      <c r="D230" s="16" t="s">
        <v>140</v>
      </c>
      <c r="E230" s="16" t="s">
        <v>747</v>
      </c>
      <c r="F230" s="36">
        <v>200</v>
      </c>
      <c r="G230" s="64">
        <f>G231</f>
        <v>5556</v>
      </c>
      <c r="H230" s="64">
        <f t="shared" ref="H230:I230" si="88">H231</f>
        <v>5500</v>
      </c>
      <c r="I230" s="64">
        <f t="shared" si="88"/>
        <v>5500</v>
      </c>
    </row>
    <row r="231" spans="1:9" ht="47.25" x14ac:dyDescent="0.25">
      <c r="A231" s="1" t="s">
        <v>226</v>
      </c>
      <c r="B231" s="24" t="s">
        <v>52</v>
      </c>
      <c r="C231" s="36">
        <v>670</v>
      </c>
      <c r="D231" s="16" t="s">
        <v>140</v>
      </c>
      <c r="E231" s="16" t="s">
        <v>747</v>
      </c>
      <c r="F231" s="36">
        <v>240</v>
      </c>
      <c r="G231" s="64">
        <f>5330+226</f>
        <v>5556</v>
      </c>
      <c r="H231" s="64">
        <v>5500</v>
      </c>
      <c r="I231" s="64">
        <v>5500</v>
      </c>
    </row>
    <row r="232" spans="1:9" x14ac:dyDescent="0.25">
      <c r="A232" s="1" t="s">
        <v>227</v>
      </c>
      <c r="B232" s="24" t="s">
        <v>108</v>
      </c>
      <c r="C232" s="36">
        <v>670</v>
      </c>
      <c r="D232" s="16" t="s">
        <v>140</v>
      </c>
      <c r="E232" s="16" t="s">
        <v>747</v>
      </c>
      <c r="F232" s="36">
        <v>800</v>
      </c>
      <c r="G232" s="64">
        <f>G233</f>
        <v>542</v>
      </c>
      <c r="H232" s="64">
        <f t="shared" ref="H232:I232" si="89">H233</f>
        <v>542</v>
      </c>
      <c r="I232" s="64">
        <f t="shared" si="89"/>
        <v>542</v>
      </c>
    </row>
    <row r="233" spans="1:9" ht="63" x14ac:dyDescent="0.25">
      <c r="A233" s="1" t="s">
        <v>228</v>
      </c>
      <c r="B233" s="30" t="s">
        <v>592</v>
      </c>
      <c r="C233" s="36">
        <v>670</v>
      </c>
      <c r="D233" s="16" t="s">
        <v>140</v>
      </c>
      <c r="E233" s="16" t="s">
        <v>747</v>
      </c>
      <c r="F233" s="36">
        <v>810</v>
      </c>
      <c r="G233" s="64">
        <v>542</v>
      </c>
      <c r="H233" s="64">
        <v>542</v>
      </c>
      <c r="I233" s="64">
        <v>542</v>
      </c>
    </row>
    <row r="234" spans="1:9" ht="157.5" x14ac:dyDescent="0.25">
      <c r="A234" s="1" t="s">
        <v>229</v>
      </c>
      <c r="B234" s="60" t="s">
        <v>748</v>
      </c>
      <c r="C234" s="36">
        <v>670</v>
      </c>
      <c r="D234" s="16" t="s">
        <v>140</v>
      </c>
      <c r="E234" s="16" t="s">
        <v>749</v>
      </c>
      <c r="F234" s="36"/>
      <c r="G234" s="64">
        <f t="shared" ref="G234:I235" si="90">G235</f>
        <v>2896.9</v>
      </c>
      <c r="H234" s="64">
        <f t="shared" si="90"/>
        <v>2896.9</v>
      </c>
      <c r="I234" s="64">
        <f t="shared" si="90"/>
        <v>2896.9</v>
      </c>
    </row>
    <row r="235" spans="1:9" x14ac:dyDescent="0.25">
      <c r="A235" s="1" t="s">
        <v>230</v>
      </c>
      <c r="B235" s="24" t="s">
        <v>108</v>
      </c>
      <c r="C235" s="36">
        <v>670</v>
      </c>
      <c r="D235" s="16" t="s">
        <v>140</v>
      </c>
      <c r="E235" s="16" t="s">
        <v>749</v>
      </c>
      <c r="F235" s="36">
        <v>800</v>
      </c>
      <c r="G235" s="64">
        <f t="shared" si="90"/>
        <v>2896.9</v>
      </c>
      <c r="H235" s="64">
        <f t="shared" si="90"/>
        <v>2896.9</v>
      </c>
      <c r="I235" s="64">
        <f t="shared" si="90"/>
        <v>2896.9</v>
      </c>
    </row>
    <row r="236" spans="1:9" ht="63" x14ac:dyDescent="0.25">
      <c r="A236" s="1" t="s">
        <v>231</v>
      </c>
      <c r="B236" s="30" t="s">
        <v>592</v>
      </c>
      <c r="C236" s="36">
        <v>670</v>
      </c>
      <c r="D236" s="16" t="s">
        <v>140</v>
      </c>
      <c r="E236" s="16" t="s">
        <v>749</v>
      </c>
      <c r="F236" s="36">
        <v>810</v>
      </c>
      <c r="G236" s="64">
        <v>2896.9</v>
      </c>
      <c r="H236" s="64">
        <v>2896.9</v>
      </c>
      <c r="I236" s="64">
        <v>2896.9</v>
      </c>
    </row>
    <row r="237" spans="1:9" x14ac:dyDescent="0.25">
      <c r="A237" s="1" t="s">
        <v>232</v>
      </c>
      <c r="B237" s="60" t="s">
        <v>750</v>
      </c>
      <c r="C237" s="36">
        <v>670</v>
      </c>
      <c r="D237" s="16" t="s">
        <v>751</v>
      </c>
      <c r="E237" s="16"/>
      <c r="F237" s="36"/>
      <c r="G237" s="64">
        <f>G238</f>
        <v>15075.46</v>
      </c>
      <c r="H237" s="64">
        <f t="shared" ref="H237:I240" si="91">H238</f>
        <v>12891.93</v>
      </c>
      <c r="I237" s="64">
        <f t="shared" si="91"/>
        <v>12740.130000000001</v>
      </c>
    </row>
    <row r="238" spans="1:9" ht="51.75" customHeight="1" x14ac:dyDescent="0.25">
      <c r="A238" s="1" t="s">
        <v>233</v>
      </c>
      <c r="B238" s="66" t="s">
        <v>753</v>
      </c>
      <c r="C238" s="36">
        <v>670</v>
      </c>
      <c r="D238" s="16" t="s">
        <v>751</v>
      </c>
      <c r="E238" s="16" t="s">
        <v>754</v>
      </c>
      <c r="F238" s="36"/>
      <c r="G238" s="64">
        <f>G239+G247+G250+G253+G256+G259+G262+G265+G268+G271+G277+G280+G274</f>
        <v>15075.46</v>
      </c>
      <c r="H238" s="64">
        <f t="shared" ref="H238:I238" si="92">H239+H247+H250+H253+H256+H259+H262+H265+H268+H271+H277+H280+H274</f>
        <v>12891.93</v>
      </c>
      <c r="I238" s="64">
        <f t="shared" si="92"/>
        <v>12740.130000000001</v>
      </c>
    </row>
    <row r="239" spans="1:9" ht="78.75" customHeight="1" x14ac:dyDescent="0.25">
      <c r="A239" s="1" t="s">
        <v>234</v>
      </c>
      <c r="B239" s="66" t="s">
        <v>752</v>
      </c>
      <c r="C239" s="36">
        <v>670</v>
      </c>
      <c r="D239" s="16" t="s">
        <v>751</v>
      </c>
      <c r="E239" s="16" t="s">
        <v>755</v>
      </c>
      <c r="F239" s="36"/>
      <c r="G239" s="64">
        <f>G240</f>
        <v>100</v>
      </c>
      <c r="H239" s="64">
        <f t="shared" si="91"/>
        <v>100</v>
      </c>
      <c r="I239" s="64">
        <f t="shared" si="91"/>
        <v>100</v>
      </c>
    </row>
    <row r="240" spans="1:9" ht="31.5" x14ac:dyDescent="0.25">
      <c r="A240" s="1" t="s">
        <v>235</v>
      </c>
      <c r="B240" s="24" t="s">
        <v>590</v>
      </c>
      <c r="C240" s="36">
        <v>670</v>
      </c>
      <c r="D240" s="16" t="s">
        <v>751</v>
      </c>
      <c r="E240" s="16" t="s">
        <v>755</v>
      </c>
      <c r="F240" s="36">
        <v>200</v>
      </c>
      <c r="G240" s="64">
        <f>G241</f>
        <v>100</v>
      </c>
      <c r="H240" s="64">
        <f t="shared" si="91"/>
        <v>100</v>
      </c>
      <c r="I240" s="64">
        <f t="shared" si="91"/>
        <v>100</v>
      </c>
    </row>
    <row r="241" spans="1:9" ht="50.25" customHeight="1" x14ac:dyDescent="0.25">
      <c r="A241" s="1" t="s">
        <v>236</v>
      </c>
      <c r="B241" s="24" t="s">
        <v>52</v>
      </c>
      <c r="C241" s="36">
        <v>670</v>
      </c>
      <c r="D241" s="16" t="s">
        <v>751</v>
      </c>
      <c r="E241" s="16" t="s">
        <v>755</v>
      </c>
      <c r="F241" s="36">
        <v>240</v>
      </c>
      <c r="G241" s="64">
        <v>100</v>
      </c>
      <c r="H241" s="64">
        <v>100</v>
      </c>
      <c r="I241" s="64">
        <v>100</v>
      </c>
    </row>
    <row r="242" spans="1:9" ht="34.5" hidden="1" customHeight="1" x14ac:dyDescent="0.25">
      <c r="A242" s="1" t="s">
        <v>237</v>
      </c>
      <c r="B242" s="30" t="s">
        <v>497</v>
      </c>
      <c r="C242" s="36">
        <v>670</v>
      </c>
      <c r="D242" s="16" t="s">
        <v>140</v>
      </c>
      <c r="E242" s="16" t="s">
        <v>488</v>
      </c>
      <c r="F242" s="36"/>
      <c r="G242" s="36"/>
      <c r="H242" s="36"/>
      <c r="I242" s="18">
        <f>I244</f>
        <v>0</v>
      </c>
    </row>
    <row r="243" spans="1:9" ht="48" hidden="1" customHeight="1" x14ac:dyDescent="0.25">
      <c r="A243" s="1" t="s">
        <v>238</v>
      </c>
      <c r="B243" s="51" t="s">
        <v>601</v>
      </c>
      <c r="C243" s="36">
        <v>670</v>
      </c>
      <c r="D243" s="16" t="s">
        <v>140</v>
      </c>
      <c r="E243" s="16" t="s">
        <v>489</v>
      </c>
      <c r="F243" s="36"/>
      <c r="G243" s="36"/>
      <c r="H243" s="36"/>
      <c r="I243" s="18">
        <f>I244</f>
        <v>0</v>
      </c>
    </row>
    <row r="244" spans="1:9" ht="126.75" hidden="1" customHeight="1" x14ac:dyDescent="0.25">
      <c r="A244" s="1" t="s">
        <v>239</v>
      </c>
      <c r="B244" s="51" t="s">
        <v>602</v>
      </c>
      <c r="C244" s="36">
        <v>670</v>
      </c>
      <c r="D244" s="16" t="s">
        <v>140</v>
      </c>
      <c r="E244" s="16" t="s">
        <v>490</v>
      </c>
      <c r="F244" s="36"/>
      <c r="G244" s="36"/>
      <c r="H244" s="36"/>
      <c r="I244" s="18">
        <f>I245</f>
        <v>0</v>
      </c>
    </row>
    <row r="245" spans="1:9" ht="33" hidden="1" customHeight="1" x14ac:dyDescent="0.25">
      <c r="A245" s="1" t="s">
        <v>240</v>
      </c>
      <c r="B245" s="24" t="s">
        <v>590</v>
      </c>
      <c r="C245" s="36">
        <v>670</v>
      </c>
      <c r="D245" s="16" t="s">
        <v>140</v>
      </c>
      <c r="E245" s="16" t="s">
        <v>490</v>
      </c>
      <c r="F245" s="36">
        <v>200</v>
      </c>
      <c r="G245" s="36"/>
      <c r="H245" s="36"/>
      <c r="I245" s="18">
        <f>I246</f>
        <v>0</v>
      </c>
    </row>
    <row r="246" spans="1:9" ht="48" hidden="1" customHeight="1" x14ac:dyDescent="0.25">
      <c r="A246" s="1" t="s">
        <v>241</v>
      </c>
      <c r="B246" s="24" t="s">
        <v>52</v>
      </c>
      <c r="C246" s="36">
        <v>670</v>
      </c>
      <c r="D246" s="16" t="s">
        <v>140</v>
      </c>
      <c r="E246" s="16" t="s">
        <v>490</v>
      </c>
      <c r="F246" s="36">
        <v>240</v>
      </c>
      <c r="G246" s="36"/>
      <c r="H246" s="36"/>
      <c r="I246" s="18">
        <v>0</v>
      </c>
    </row>
    <row r="247" spans="1:9" ht="81" customHeight="1" x14ac:dyDescent="0.25">
      <c r="A247" s="1" t="s">
        <v>53</v>
      </c>
      <c r="B247" s="66" t="s">
        <v>756</v>
      </c>
      <c r="C247" s="36">
        <v>670</v>
      </c>
      <c r="D247" s="16" t="s">
        <v>751</v>
      </c>
      <c r="E247" s="16" t="s">
        <v>757</v>
      </c>
      <c r="F247" s="36"/>
      <c r="G247" s="64">
        <f>G248</f>
        <v>0</v>
      </c>
      <c r="H247" s="64">
        <f t="shared" ref="H247:I248" si="93">H248</f>
        <v>100</v>
      </c>
      <c r="I247" s="64">
        <f t="shared" si="93"/>
        <v>100</v>
      </c>
    </row>
    <row r="248" spans="1:9" ht="30.75" customHeight="1" x14ac:dyDescent="0.25">
      <c r="A248" s="1" t="s">
        <v>242</v>
      </c>
      <c r="B248" s="24" t="s">
        <v>590</v>
      </c>
      <c r="C248" s="36">
        <v>670</v>
      </c>
      <c r="D248" s="16" t="s">
        <v>751</v>
      </c>
      <c r="E248" s="16" t="s">
        <v>757</v>
      </c>
      <c r="F248" s="36">
        <v>200</v>
      </c>
      <c r="G248" s="64">
        <f>G249</f>
        <v>0</v>
      </c>
      <c r="H248" s="64">
        <f t="shared" si="93"/>
        <v>100</v>
      </c>
      <c r="I248" s="64">
        <f t="shared" si="93"/>
        <v>100</v>
      </c>
    </row>
    <row r="249" spans="1:9" ht="48" customHeight="1" x14ac:dyDescent="0.25">
      <c r="A249" s="1" t="s">
        <v>243</v>
      </c>
      <c r="B249" s="24" t="s">
        <v>52</v>
      </c>
      <c r="C249" s="36">
        <v>670</v>
      </c>
      <c r="D249" s="16" t="s">
        <v>751</v>
      </c>
      <c r="E249" s="16" t="s">
        <v>757</v>
      </c>
      <c r="F249" s="36">
        <v>240</v>
      </c>
      <c r="G249" s="64">
        <v>0</v>
      </c>
      <c r="H249" s="64">
        <v>100</v>
      </c>
      <c r="I249" s="64">
        <v>100</v>
      </c>
    </row>
    <row r="250" spans="1:9" ht="93" customHeight="1" x14ac:dyDescent="0.25">
      <c r="A250" s="1" t="s">
        <v>244</v>
      </c>
      <c r="B250" s="66" t="s">
        <v>758</v>
      </c>
      <c r="C250" s="36">
        <v>670</v>
      </c>
      <c r="D250" s="16" t="s">
        <v>751</v>
      </c>
      <c r="E250" s="16" t="s">
        <v>759</v>
      </c>
      <c r="F250" s="36"/>
      <c r="G250" s="64">
        <f>G251</f>
        <v>200</v>
      </c>
      <c r="H250" s="64">
        <f t="shared" ref="H250:I251" si="94">H251</f>
        <v>200</v>
      </c>
      <c r="I250" s="64">
        <f t="shared" si="94"/>
        <v>200</v>
      </c>
    </row>
    <row r="251" spans="1:9" ht="31.5" customHeight="1" x14ac:dyDescent="0.25">
      <c r="A251" s="1" t="s">
        <v>245</v>
      </c>
      <c r="B251" s="24" t="s">
        <v>590</v>
      </c>
      <c r="C251" s="36">
        <v>670</v>
      </c>
      <c r="D251" s="16" t="s">
        <v>751</v>
      </c>
      <c r="E251" s="16" t="s">
        <v>759</v>
      </c>
      <c r="F251" s="36">
        <v>200</v>
      </c>
      <c r="G251" s="64">
        <f>G252</f>
        <v>200</v>
      </c>
      <c r="H251" s="64">
        <f t="shared" si="94"/>
        <v>200</v>
      </c>
      <c r="I251" s="64">
        <f t="shared" si="94"/>
        <v>200</v>
      </c>
    </row>
    <row r="252" spans="1:9" ht="48" customHeight="1" x14ac:dyDescent="0.25">
      <c r="A252" s="1" t="s">
        <v>873</v>
      </c>
      <c r="B252" s="24" t="s">
        <v>52</v>
      </c>
      <c r="C252" s="36">
        <v>670</v>
      </c>
      <c r="D252" s="16" t="s">
        <v>751</v>
      </c>
      <c r="E252" s="16" t="s">
        <v>759</v>
      </c>
      <c r="F252" s="36">
        <v>240</v>
      </c>
      <c r="G252" s="64">
        <v>200</v>
      </c>
      <c r="H252" s="64">
        <v>200</v>
      </c>
      <c r="I252" s="64">
        <v>200</v>
      </c>
    </row>
    <row r="253" spans="1:9" ht="94.5" customHeight="1" x14ac:dyDescent="0.25">
      <c r="A253" s="1" t="s">
        <v>874</v>
      </c>
      <c r="B253" s="66" t="s">
        <v>760</v>
      </c>
      <c r="C253" s="36">
        <v>670</v>
      </c>
      <c r="D253" s="16" t="s">
        <v>751</v>
      </c>
      <c r="E253" s="16" t="s">
        <v>761</v>
      </c>
      <c r="F253" s="36"/>
      <c r="G253" s="64">
        <f>G254</f>
        <v>0</v>
      </c>
      <c r="H253" s="64">
        <f t="shared" ref="H253:I254" si="95">H254</f>
        <v>300</v>
      </c>
      <c r="I253" s="64">
        <f t="shared" si="95"/>
        <v>300</v>
      </c>
    </row>
    <row r="254" spans="1:9" ht="30.75" customHeight="1" x14ac:dyDescent="0.25">
      <c r="A254" s="1" t="s">
        <v>875</v>
      </c>
      <c r="B254" s="24" t="s">
        <v>590</v>
      </c>
      <c r="C254" s="36">
        <v>670</v>
      </c>
      <c r="D254" s="16" t="s">
        <v>751</v>
      </c>
      <c r="E254" s="16" t="s">
        <v>761</v>
      </c>
      <c r="F254" s="36">
        <v>200</v>
      </c>
      <c r="G254" s="64">
        <f>G255</f>
        <v>0</v>
      </c>
      <c r="H254" s="64">
        <f t="shared" si="95"/>
        <v>300</v>
      </c>
      <c r="I254" s="64">
        <f t="shared" si="95"/>
        <v>300</v>
      </c>
    </row>
    <row r="255" spans="1:9" ht="48" customHeight="1" x14ac:dyDescent="0.25">
      <c r="A255" s="1" t="s">
        <v>246</v>
      </c>
      <c r="B255" s="24" t="s">
        <v>52</v>
      </c>
      <c r="C255" s="36">
        <v>670</v>
      </c>
      <c r="D255" s="16" t="s">
        <v>751</v>
      </c>
      <c r="E255" s="16" t="s">
        <v>761</v>
      </c>
      <c r="F255" s="36">
        <v>240</v>
      </c>
      <c r="G255" s="64">
        <v>0</v>
      </c>
      <c r="H255" s="64">
        <v>300</v>
      </c>
      <c r="I255" s="64">
        <v>300</v>
      </c>
    </row>
    <row r="256" spans="1:9" ht="81" customHeight="1" x14ac:dyDescent="0.25">
      <c r="A256" s="1" t="s">
        <v>247</v>
      </c>
      <c r="B256" s="66" t="s">
        <v>762</v>
      </c>
      <c r="C256" s="36">
        <v>670</v>
      </c>
      <c r="D256" s="16" t="s">
        <v>751</v>
      </c>
      <c r="E256" s="16" t="s">
        <v>763</v>
      </c>
      <c r="F256" s="36"/>
      <c r="G256" s="64">
        <f>G257</f>
        <v>0</v>
      </c>
      <c r="H256" s="64">
        <f t="shared" ref="H256:I257" si="96">H257</f>
        <v>135</v>
      </c>
      <c r="I256" s="64">
        <f t="shared" si="96"/>
        <v>135</v>
      </c>
    </row>
    <row r="257" spans="1:9" ht="30" customHeight="1" x14ac:dyDescent="0.25">
      <c r="A257" s="1" t="s">
        <v>248</v>
      </c>
      <c r="B257" s="24" t="s">
        <v>590</v>
      </c>
      <c r="C257" s="36">
        <v>670</v>
      </c>
      <c r="D257" s="16" t="s">
        <v>751</v>
      </c>
      <c r="E257" s="16" t="s">
        <v>763</v>
      </c>
      <c r="F257" s="36">
        <v>200</v>
      </c>
      <c r="G257" s="64">
        <f>G258</f>
        <v>0</v>
      </c>
      <c r="H257" s="64">
        <f t="shared" si="96"/>
        <v>135</v>
      </c>
      <c r="I257" s="64">
        <f t="shared" si="96"/>
        <v>135</v>
      </c>
    </row>
    <row r="258" spans="1:9" ht="48" customHeight="1" x14ac:dyDescent="0.25">
      <c r="A258" s="1" t="s">
        <v>249</v>
      </c>
      <c r="B258" s="24" t="s">
        <v>52</v>
      </c>
      <c r="C258" s="36">
        <v>670</v>
      </c>
      <c r="D258" s="16" t="s">
        <v>751</v>
      </c>
      <c r="E258" s="16" t="s">
        <v>763</v>
      </c>
      <c r="F258" s="36">
        <v>240</v>
      </c>
      <c r="G258" s="64">
        <v>0</v>
      </c>
      <c r="H258" s="64">
        <v>135</v>
      </c>
      <c r="I258" s="64">
        <v>135</v>
      </c>
    </row>
    <row r="259" spans="1:9" ht="96.75" customHeight="1" x14ac:dyDescent="0.25">
      <c r="A259" s="1" t="s">
        <v>250</v>
      </c>
      <c r="B259" s="66" t="s">
        <v>764</v>
      </c>
      <c r="C259" s="36">
        <v>670</v>
      </c>
      <c r="D259" s="16" t="s">
        <v>751</v>
      </c>
      <c r="E259" s="16" t="s">
        <v>765</v>
      </c>
      <c r="F259" s="36"/>
      <c r="G259" s="64">
        <f>G260</f>
        <v>30</v>
      </c>
      <c r="H259" s="64">
        <f t="shared" ref="H259:I260" si="97">H260</f>
        <v>30</v>
      </c>
      <c r="I259" s="64">
        <f t="shared" si="97"/>
        <v>30</v>
      </c>
    </row>
    <row r="260" spans="1:9" ht="29.25" customHeight="1" x14ac:dyDescent="0.25">
      <c r="A260" s="1" t="s">
        <v>676</v>
      </c>
      <c r="B260" s="24" t="s">
        <v>590</v>
      </c>
      <c r="C260" s="36">
        <v>670</v>
      </c>
      <c r="D260" s="16" t="s">
        <v>751</v>
      </c>
      <c r="E260" s="16" t="s">
        <v>765</v>
      </c>
      <c r="F260" s="36">
        <v>200</v>
      </c>
      <c r="G260" s="64">
        <f>G261</f>
        <v>30</v>
      </c>
      <c r="H260" s="64">
        <f t="shared" si="97"/>
        <v>30</v>
      </c>
      <c r="I260" s="64">
        <f t="shared" si="97"/>
        <v>30</v>
      </c>
    </row>
    <row r="261" spans="1:9" ht="48" customHeight="1" x14ac:dyDescent="0.25">
      <c r="A261" s="1" t="s">
        <v>677</v>
      </c>
      <c r="B261" s="24" t="s">
        <v>52</v>
      </c>
      <c r="C261" s="36">
        <v>670</v>
      </c>
      <c r="D261" s="16" t="s">
        <v>751</v>
      </c>
      <c r="E261" s="16" t="s">
        <v>765</v>
      </c>
      <c r="F261" s="36">
        <v>240</v>
      </c>
      <c r="G261" s="64">
        <v>30</v>
      </c>
      <c r="H261" s="64">
        <v>30</v>
      </c>
      <c r="I261" s="64">
        <v>30</v>
      </c>
    </row>
    <row r="262" spans="1:9" ht="83.25" customHeight="1" x14ac:dyDescent="0.25">
      <c r="A262" s="1" t="s">
        <v>583</v>
      </c>
      <c r="B262" s="66" t="s">
        <v>766</v>
      </c>
      <c r="C262" s="36">
        <v>670</v>
      </c>
      <c r="D262" s="16" t="s">
        <v>751</v>
      </c>
      <c r="E262" s="16" t="s">
        <v>767</v>
      </c>
      <c r="F262" s="36"/>
      <c r="G262" s="64">
        <f>G263</f>
        <v>0</v>
      </c>
      <c r="H262" s="64">
        <f t="shared" ref="H262:I263" si="98">H263</f>
        <v>50</v>
      </c>
      <c r="I262" s="64">
        <f t="shared" si="98"/>
        <v>50</v>
      </c>
    </row>
    <row r="263" spans="1:9" ht="32.25" customHeight="1" x14ac:dyDescent="0.25">
      <c r="A263" s="1" t="s">
        <v>625</v>
      </c>
      <c r="B263" s="24" t="s">
        <v>590</v>
      </c>
      <c r="C263" s="36">
        <v>670</v>
      </c>
      <c r="D263" s="16" t="s">
        <v>751</v>
      </c>
      <c r="E263" s="16" t="s">
        <v>767</v>
      </c>
      <c r="F263" s="36">
        <v>200</v>
      </c>
      <c r="G263" s="64">
        <f>G264</f>
        <v>0</v>
      </c>
      <c r="H263" s="64">
        <f t="shared" si="98"/>
        <v>50</v>
      </c>
      <c r="I263" s="64">
        <f t="shared" si="98"/>
        <v>50</v>
      </c>
    </row>
    <row r="264" spans="1:9" ht="48" customHeight="1" x14ac:dyDescent="0.25">
      <c r="A264" s="1" t="s">
        <v>584</v>
      </c>
      <c r="B264" s="24" t="s">
        <v>52</v>
      </c>
      <c r="C264" s="36">
        <v>670</v>
      </c>
      <c r="D264" s="16" t="s">
        <v>751</v>
      </c>
      <c r="E264" s="16" t="s">
        <v>767</v>
      </c>
      <c r="F264" s="36">
        <v>240</v>
      </c>
      <c r="G264" s="64">
        <v>0</v>
      </c>
      <c r="H264" s="64">
        <v>50</v>
      </c>
      <c r="I264" s="64">
        <v>50</v>
      </c>
    </row>
    <row r="265" spans="1:9" ht="21" customHeight="1" x14ac:dyDescent="0.25">
      <c r="A265" s="1" t="s">
        <v>585</v>
      </c>
      <c r="B265" s="66" t="s">
        <v>768</v>
      </c>
      <c r="C265" s="36">
        <v>670</v>
      </c>
      <c r="D265" s="16" t="s">
        <v>751</v>
      </c>
      <c r="E265" s="16" t="s">
        <v>769</v>
      </c>
      <c r="F265" s="36"/>
      <c r="G265" s="64">
        <f>G266</f>
        <v>3500</v>
      </c>
      <c r="H265" s="64">
        <f t="shared" ref="H265:I266" si="99">H266</f>
        <v>5201</v>
      </c>
      <c r="I265" s="64">
        <f t="shared" si="99"/>
        <v>5201</v>
      </c>
    </row>
    <row r="266" spans="1:9" ht="30.75" customHeight="1" x14ac:dyDescent="0.25">
      <c r="A266" s="1" t="s">
        <v>586</v>
      </c>
      <c r="B266" s="24" t="s">
        <v>590</v>
      </c>
      <c r="C266" s="36">
        <v>670</v>
      </c>
      <c r="D266" s="16" t="s">
        <v>751</v>
      </c>
      <c r="E266" s="16" t="s">
        <v>769</v>
      </c>
      <c r="F266" s="36">
        <v>200</v>
      </c>
      <c r="G266" s="64">
        <f>G267</f>
        <v>3500</v>
      </c>
      <c r="H266" s="64">
        <f t="shared" si="99"/>
        <v>5201</v>
      </c>
      <c r="I266" s="64">
        <f t="shared" si="99"/>
        <v>5201</v>
      </c>
    </row>
    <row r="267" spans="1:9" ht="45.75" customHeight="1" x14ac:dyDescent="0.25">
      <c r="A267" s="1" t="s">
        <v>626</v>
      </c>
      <c r="B267" s="24" t="s">
        <v>52</v>
      </c>
      <c r="C267" s="36">
        <v>670</v>
      </c>
      <c r="D267" s="16" t="s">
        <v>751</v>
      </c>
      <c r="E267" s="16" t="s">
        <v>769</v>
      </c>
      <c r="F267" s="36">
        <v>240</v>
      </c>
      <c r="G267" s="64">
        <v>3500</v>
      </c>
      <c r="H267" s="64">
        <v>5201</v>
      </c>
      <c r="I267" s="64">
        <v>5201</v>
      </c>
    </row>
    <row r="268" spans="1:9" ht="79.5" customHeight="1" x14ac:dyDescent="0.25">
      <c r="A268" s="1" t="s">
        <v>251</v>
      </c>
      <c r="B268" s="66" t="s">
        <v>770</v>
      </c>
      <c r="C268" s="36">
        <v>670</v>
      </c>
      <c r="D268" s="16" t="s">
        <v>751</v>
      </c>
      <c r="E268" s="16" t="s">
        <v>771</v>
      </c>
      <c r="F268" s="36"/>
      <c r="G268" s="64">
        <f>G269</f>
        <v>0</v>
      </c>
      <c r="H268" s="64">
        <f t="shared" ref="H268:I269" si="100">H269</f>
        <v>200</v>
      </c>
      <c r="I268" s="64">
        <f t="shared" si="100"/>
        <v>200</v>
      </c>
    </row>
    <row r="269" spans="1:9" ht="33.75" customHeight="1" x14ac:dyDescent="0.25">
      <c r="A269" s="1" t="s">
        <v>252</v>
      </c>
      <c r="B269" s="24" t="s">
        <v>590</v>
      </c>
      <c r="C269" s="36">
        <v>670</v>
      </c>
      <c r="D269" s="16" t="s">
        <v>751</v>
      </c>
      <c r="E269" s="16" t="s">
        <v>771</v>
      </c>
      <c r="F269" s="36">
        <v>200</v>
      </c>
      <c r="G269" s="64">
        <f>G270</f>
        <v>0</v>
      </c>
      <c r="H269" s="64">
        <f t="shared" si="100"/>
        <v>200</v>
      </c>
      <c r="I269" s="64">
        <f t="shared" si="100"/>
        <v>200</v>
      </c>
    </row>
    <row r="270" spans="1:9" ht="48.75" customHeight="1" x14ac:dyDescent="0.25">
      <c r="A270" s="1" t="s">
        <v>253</v>
      </c>
      <c r="B270" s="24" t="s">
        <v>52</v>
      </c>
      <c r="C270" s="36">
        <v>670</v>
      </c>
      <c r="D270" s="16" t="s">
        <v>751</v>
      </c>
      <c r="E270" s="16" t="s">
        <v>771</v>
      </c>
      <c r="F270" s="36">
        <v>240</v>
      </c>
      <c r="G270" s="64">
        <v>0</v>
      </c>
      <c r="H270" s="64">
        <v>200</v>
      </c>
      <c r="I270" s="64">
        <v>200</v>
      </c>
    </row>
    <row r="271" spans="1:9" ht="81.75" customHeight="1" x14ac:dyDescent="0.25">
      <c r="A271" s="1" t="s">
        <v>254</v>
      </c>
      <c r="B271" s="66" t="s">
        <v>772</v>
      </c>
      <c r="C271" s="36">
        <v>670</v>
      </c>
      <c r="D271" s="16" t="s">
        <v>751</v>
      </c>
      <c r="E271" s="16" t="s">
        <v>773</v>
      </c>
      <c r="F271" s="36"/>
      <c r="G271" s="64">
        <f>G272</f>
        <v>200</v>
      </c>
      <c r="H271" s="64">
        <f t="shared" ref="H271:I272" si="101">H272</f>
        <v>300</v>
      </c>
      <c r="I271" s="64">
        <f t="shared" si="101"/>
        <v>300</v>
      </c>
    </row>
    <row r="272" spans="1:9" ht="33.75" customHeight="1" x14ac:dyDescent="0.25">
      <c r="A272" s="1" t="s">
        <v>627</v>
      </c>
      <c r="B272" s="24" t="s">
        <v>590</v>
      </c>
      <c r="C272" s="36">
        <v>670</v>
      </c>
      <c r="D272" s="16" t="s">
        <v>751</v>
      </c>
      <c r="E272" s="16" t="s">
        <v>773</v>
      </c>
      <c r="F272" s="36">
        <v>200</v>
      </c>
      <c r="G272" s="64">
        <f>G273</f>
        <v>200</v>
      </c>
      <c r="H272" s="64">
        <f t="shared" si="101"/>
        <v>300</v>
      </c>
      <c r="I272" s="64">
        <f t="shared" si="101"/>
        <v>300</v>
      </c>
    </row>
    <row r="273" spans="1:9" ht="48" customHeight="1" x14ac:dyDescent="0.25">
      <c r="A273" s="1" t="s">
        <v>255</v>
      </c>
      <c r="B273" s="24" t="s">
        <v>52</v>
      </c>
      <c r="C273" s="36">
        <v>670</v>
      </c>
      <c r="D273" s="16" t="s">
        <v>751</v>
      </c>
      <c r="E273" s="16" t="s">
        <v>773</v>
      </c>
      <c r="F273" s="36">
        <v>240</v>
      </c>
      <c r="G273" s="64">
        <f>300-100</f>
        <v>200</v>
      </c>
      <c r="H273" s="64">
        <v>300</v>
      </c>
      <c r="I273" s="64">
        <v>300</v>
      </c>
    </row>
    <row r="274" spans="1:9" ht="79.5" customHeight="1" x14ac:dyDescent="0.25">
      <c r="A274" s="1" t="s">
        <v>256</v>
      </c>
      <c r="B274" s="24" t="s">
        <v>1003</v>
      </c>
      <c r="C274" s="36">
        <v>670</v>
      </c>
      <c r="D274" s="16" t="s">
        <v>751</v>
      </c>
      <c r="E274" s="16" t="s">
        <v>1004</v>
      </c>
      <c r="F274" s="36"/>
      <c r="G274" s="64">
        <f>G275</f>
        <v>0</v>
      </c>
      <c r="H274" s="64">
        <f t="shared" ref="H274:I275" si="102">H275</f>
        <v>300</v>
      </c>
      <c r="I274" s="64">
        <f t="shared" si="102"/>
        <v>300</v>
      </c>
    </row>
    <row r="275" spans="1:9" ht="31.5" customHeight="1" x14ac:dyDescent="0.25">
      <c r="A275" s="1" t="s">
        <v>257</v>
      </c>
      <c r="B275" s="24" t="s">
        <v>590</v>
      </c>
      <c r="C275" s="36">
        <v>670</v>
      </c>
      <c r="D275" s="16" t="s">
        <v>751</v>
      </c>
      <c r="E275" s="16" t="s">
        <v>1004</v>
      </c>
      <c r="F275" s="36">
        <v>200</v>
      </c>
      <c r="G275" s="64">
        <f>G276</f>
        <v>0</v>
      </c>
      <c r="H275" s="64">
        <f t="shared" si="102"/>
        <v>300</v>
      </c>
      <c r="I275" s="64">
        <f t="shared" si="102"/>
        <v>300</v>
      </c>
    </row>
    <row r="276" spans="1:9" ht="48" customHeight="1" x14ac:dyDescent="0.25">
      <c r="A276" s="1" t="s">
        <v>628</v>
      </c>
      <c r="B276" s="24" t="s">
        <v>52</v>
      </c>
      <c r="C276" s="36">
        <v>670</v>
      </c>
      <c r="D276" s="16" t="s">
        <v>751</v>
      </c>
      <c r="E276" s="16" t="s">
        <v>1004</v>
      </c>
      <c r="F276" s="36">
        <v>240</v>
      </c>
      <c r="G276" s="64">
        <f>300-300</f>
        <v>0</v>
      </c>
      <c r="H276" s="64">
        <v>300</v>
      </c>
      <c r="I276" s="64">
        <v>300</v>
      </c>
    </row>
    <row r="277" spans="1:9" ht="108.75" customHeight="1" x14ac:dyDescent="0.25">
      <c r="A277" s="1" t="s">
        <v>258</v>
      </c>
      <c r="B277" s="66" t="s">
        <v>774</v>
      </c>
      <c r="C277" s="36">
        <v>670</v>
      </c>
      <c r="D277" s="16" t="s">
        <v>751</v>
      </c>
      <c r="E277" s="16" t="s">
        <v>775</v>
      </c>
      <c r="F277" s="36"/>
      <c r="G277" s="64">
        <f>G278</f>
        <v>12.3</v>
      </c>
      <c r="H277" s="64">
        <f t="shared" ref="H277:I278" si="103">H278</f>
        <v>164.10000000000002</v>
      </c>
      <c r="I277" s="64">
        <f t="shared" si="103"/>
        <v>12.3</v>
      </c>
    </row>
    <row r="278" spans="1:9" ht="33" customHeight="1" x14ac:dyDescent="0.25">
      <c r="A278" s="1" t="s">
        <v>259</v>
      </c>
      <c r="B278" s="24" t="s">
        <v>590</v>
      </c>
      <c r="C278" s="36">
        <v>670</v>
      </c>
      <c r="D278" s="16" t="s">
        <v>751</v>
      </c>
      <c r="E278" s="16" t="s">
        <v>775</v>
      </c>
      <c r="F278" s="36">
        <v>200</v>
      </c>
      <c r="G278" s="64">
        <f>G279</f>
        <v>12.3</v>
      </c>
      <c r="H278" s="64">
        <f t="shared" si="103"/>
        <v>164.10000000000002</v>
      </c>
      <c r="I278" s="64">
        <f t="shared" si="103"/>
        <v>12.3</v>
      </c>
    </row>
    <row r="279" spans="1:9" ht="48" customHeight="1" x14ac:dyDescent="0.25">
      <c r="A279" s="1" t="s">
        <v>260</v>
      </c>
      <c r="B279" s="24" t="s">
        <v>52</v>
      </c>
      <c r="C279" s="36">
        <v>670</v>
      </c>
      <c r="D279" s="16" t="s">
        <v>751</v>
      </c>
      <c r="E279" s="16" t="s">
        <v>775</v>
      </c>
      <c r="F279" s="36">
        <v>240</v>
      </c>
      <c r="G279" s="64">
        <v>12.3</v>
      </c>
      <c r="H279" s="64">
        <f>12.3+151.8</f>
        <v>164.10000000000002</v>
      </c>
      <c r="I279" s="64">
        <v>12.3</v>
      </c>
    </row>
    <row r="280" spans="1:9" ht="48" customHeight="1" x14ac:dyDescent="0.25">
      <c r="A280" s="1" t="s">
        <v>261</v>
      </c>
      <c r="B280" s="63" t="s">
        <v>91</v>
      </c>
      <c r="C280" s="36">
        <v>670</v>
      </c>
      <c r="D280" s="16" t="s">
        <v>751</v>
      </c>
      <c r="E280" s="16" t="s">
        <v>776</v>
      </c>
      <c r="F280" s="36"/>
      <c r="G280" s="64">
        <f>G281+G286+G289+G292</f>
        <v>11033.16</v>
      </c>
      <c r="H280" s="64">
        <f t="shared" ref="H280:I280" si="104">H281+H286+H289+H292</f>
        <v>5811.83</v>
      </c>
      <c r="I280" s="64">
        <f t="shared" si="104"/>
        <v>5811.83</v>
      </c>
    </row>
    <row r="281" spans="1:9" ht="128.25" customHeight="1" x14ac:dyDescent="0.25">
      <c r="A281" s="1" t="s">
        <v>262</v>
      </c>
      <c r="B281" s="63" t="s">
        <v>777</v>
      </c>
      <c r="C281" s="36">
        <v>670</v>
      </c>
      <c r="D281" s="16" t="s">
        <v>751</v>
      </c>
      <c r="E281" s="16" t="s">
        <v>778</v>
      </c>
      <c r="F281" s="36"/>
      <c r="G281" s="64">
        <f>G282+G284</f>
        <v>10139.06</v>
      </c>
      <c r="H281" s="64">
        <f t="shared" ref="H281:I281" si="105">H282+H284</f>
        <v>5803.83</v>
      </c>
      <c r="I281" s="64">
        <f t="shared" si="105"/>
        <v>5803.83</v>
      </c>
    </row>
    <row r="282" spans="1:9" ht="84.75" customHeight="1" x14ac:dyDescent="0.25">
      <c r="A282" s="1" t="s">
        <v>263</v>
      </c>
      <c r="B282" s="24" t="s">
        <v>457</v>
      </c>
      <c r="C282" s="36">
        <v>670</v>
      </c>
      <c r="D282" s="16" t="s">
        <v>751</v>
      </c>
      <c r="E282" s="16" t="s">
        <v>778</v>
      </c>
      <c r="F282" s="36">
        <v>100</v>
      </c>
      <c r="G282" s="64">
        <f>G283</f>
        <v>6340.0599999999995</v>
      </c>
      <c r="H282" s="64">
        <f t="shared" ref="H282:I282" si="106">H283</f>
        <v>5653.83</v>
      </c>
      <c r="I282" s="64">
        <f t="shared" si="106"/>
        <v>5653.83</v>
      </c>
    </row>
    <row r="283" spans="1:9" ht="31.5" customHeight="1" x14ac:dyDescent="0.25">
      <c r="A283" s="1" t="s">
        <v>264</v>
      </c>
      <c r="B283" s="30" t="s">
        <v>119</v>
      </c>
      <c r="C283" s="36">
        <v>670</v>
      </c>
      <c r="D283" s="16" t="s">
        <v>751</v>
      </c>
      <c r="E283" s="16" t="s">
        <v>778</v>
      </c>
      <c r="F283" s="36">
        <v>110</v>
      </c>
      <c r="G283" s="64">
        <f>5663.7+676.36</f>
        <v>6340.0599999999995</v>
      </c>
      <c r="H283" s="64">
        <v>5653.83</v>
      </c>
      <c r="I283" s="64">
        <v>5653.83</v>
      </c>
    </row>
    <row r="284" spans="1:9" ht="32.25" customHeight="1" x14ac:dyDescent="0.25">
      <c r="A284" s="1" t="s">
        <v>876</v>
      </c>
      <c r="B284" s="24" t="s">
        <v>590</v>
      </c>
      <c r="C284" s="36">
        <v>670</v>
      </c>
      <c r="D284" s="16" t="s">
        <v>751</v>
      </c>
      <c r="E284" s="16" t="s">
        <v>778</v>
      </c>
      <c r="F284" s="36">
        <v>200</v>
      </c>
      <c r="G284" s="64">
        <f>G285</f>
        <v>3799</v>
      </c>
      <c r="H284" s="64">
        <f t="shared" ref="H284:I284" si="107">H285</f>
        <v>150</v>
      </c>
      <c r="I284" s="64">
        <f t="shared" si="107"/>
        <v>150</v>
      </c>
    </row>
    <row r="285" spans="1:9" ht="48" customHeight="1" x14ac:dyDescent="0.25">
      <c r="A285" s="1" t="s">
        <v>451</v>
      </c>
      <c r="B285" s="24" t="s">
        <v>52</v>
      </c>
      <c r="C285" s="36">
        <v>670</v>
      </c>
      <c r="D285" s="16" t="s">
        <v>751</v>
      </c>
      <c r="E285" s="16" t="s">
        <v>778</v>
      </c>
      <c r="F285" s="36">
        <v>240</v>
      </c>
      <c r="G285" s="64">
        <f>3675+124</f>
        <v>3799</v>
      </c>
      <c r="H285" s="64">
        <v>150</v>
      </c>
      <c r="I285" s="64">
        <v>150</v>
      </c>
    </row>
    <row r="286" spans="1:9" ht="114" customHeight="1" x14ac:dyDescent="0.25">
      <c r="A286" s="1" t="s">
        <v>452</v>
      </c>
      <c r="B286" s="63" t="s">
        <v>1005</v>
      </c>
      <c r="C286" s="36">
        <v>670</v>
      </c>
      <c r="D286" s="16" t="s">
        <v>751</v>
      </c>
      <c r="E286" s="16" t="s">
        <v>1006</v>
      </c>
      <c r="F286" s="36"/>
      <c r="G286" s="64">
        <f>G287</f>
        <v>443</v>
      </c>
      <c r="H286" s="64">
        <f t="shared" ref="H286:I287" si="108">H287</f>
        <v>0</v>
      </c>
      <c r="I286" s="64">
        <f t="shared" si="108"/>
        <v>0</v>
      </c>
    </row>
    <row r="287" spans="1:9" ht="32.25" customHeight="1" x14ac:dyDescent="0.25">
      <c r="A287" s="1" t="s">
        <v>453</v>
      </c>
      <c r="B287" s="24" t="s">
        <v>590</v>
      </c>
      <c r="C287" s="36">
        <v>670</v>
      </c>
      <c r="D287" s="16" t="s">
        <v>751</v>
      </c>
      <c r="E287" s="16" t="s">
        <v>1006</v>
      </c>
      <c r="F287" s="36">
        <v>200</v>
      </c>
      <c r="G287" s="64">
        <f>G288</f>
        <v>443</v>
      </c>
      <c r="H287" s="64">
        <f t="shared" si="108"/>
        <v>0</v>
      </c>
      <c r="I287" s="64">
        <f t="shared" si="108"/>
        <v>0</v>
      </c>
    </row>
    <row r="288" spans="1:9" ht="48" customHeight="1" x14ac:dyDescent="0.25">
      <c r="A288" s="1" t="s">
        <v>265</v>
      </c>
      <c r="B288" s="24" t="s">
        <v>52</v>
      </c>
      <c r="C288" s="36">
        <v>670</v>
      </c>
      <c r="D288" s="16" t="s">
        <v>751</v>
      </c>
      <c r="E288" s="16" t="s">
        <v>1006</v>
      </c>
      <c r="F288" s="36">
        <v>240</v>
      </c>
      <c r="G288" s="64">
        <v>443</v>
      </c>
      <c r="H288" s="64">
        <v>0</v>
      </c>
      <c r="I288" s="64">
        <v>0</v>
      </c>
    </row>
    <row r="289" spans="1:9" ht="210.75" customHeight="1" x14ac:dyDescent="0.25">
      <c r="A289" s="1" t="s">
        <v>266</v>
      </c>
      <c r="B289" s="24" t="s">
        <v>1261</v>
      </c>
      <c r="C289" s="36">
        <v>670</v>
      </c>
      <c r="D289" s="16" t="s">
        <v>751</v>
      </c>
      <c r="E289" s="16" t="s">
        <v>1262</v>
      </c>
      <c r="F289" s="36"/>
      <c r="G289" s="64">
        <f>G290</f>
        <v>8</v>
      </c>
      <c r="H289" s="64">
        <f t="shared" ref="H289:I290" si="109">H290</f>
        <v>8</v>
      </c>
      <c r="I289" s="64">
        <f t="shared" si="109"/>
        <v>8</v>
      </c>
    </row>
    <row r="290" spans="1:9" ht="30.75" customHeight="1" x14ac:dyDescent="0.25">
      <c r="A290" s="1" t="s">
        <v>267</v>
      </c>
      <c r="B290" s="24" t="s">
        <v>590</v>
      </c>
      <c r="C290" s="36">
        <v>670</v>
      </c>
      <c r="D290" s="16" t="s">
        <v>751</v>
      </c>
      <c r="E290" s="16" t="s">
        <v>1262</v>
      </c>
      <c r="F290" s="36">
        <v>200</v>
      </c>
      <c r="G290" s="64">
        <f>G291</f>
        <v>8</v>
      </c>
      <c r="H290" s="64">
        <f t="shared" si="109"/>
        <v>8</v>
      </c>
      <c r="I290" s="64">
        <f t="shared" si="109"/>
        <v>8</v>
      </c>
    </row>
    <row r="291" spans="1:9" ht="48" customHeight="1" x14ac:dyDescent="0.25">
      <c r="A291" s="1" t="s">
        <v>268</v>
      </c>
      <c r="B291" s="24" t="s">
        <v>52</v>
      </c>
      <c r="C291" s="36">
        <v>670</v>
      </c>
      <c r="D291" s="16" t="s">
        <v>751</v>
      </c>
      <c r="E291" s="16" t="s">
        <v>1262</v>
      </c>
      <c r="F291" s="36">
        <v>240</v>
      </c>
      <c r="G291" s="64">
        <v>8</v>
      </c>
      <c r="H291" s="64">
        <v>8</v>
      </c>
      <c r="I291" s="64">
        <v>8</v>
      </c>
    </row>
    <row r="292" spans="1:9" ht="144.75" customHeight="1" x14ac:dyDescent="0.25">
      <c r="A292" s="1" t="s">
        <v>269</v>
      </c>
      <c r="B292" s="24" t="s">
        <v>1264</v>
      </c>
      <c r="C292" s="36">
        <v>670</v>
      </c>
      <c r="D292" s="16" t="s">
        <v>751</v>
      </c>
      <c r="E292" s="16" t="s">
        <v>1263</v>
      </c>
      <c r="F292" s="36"/>
      <c r="G292" s="64">
        <f>G293</f>
        <v>443.1</v>
      </c>
      <c r="H292" s="64">
        <f t="shared" ref="H292:I293" si="110">H293</f>
        <v>0</v>
      </c>
      <c r="I292" s="64">
        <f t="shared" si="110"/>
        <v>0</v>
      </c>
    </row>
    <row r="293" spans="1:9" ht="33" customHeight="1" x14ac:dyDescent="0.25">
      <c r="A293" s="1" t="s">
        <v>270</v>
      </c>
      <c r="B293" s="24" t="s">
        <v>590</v>
      </c>
      <c r="C293" s="36">
        <v>670</v>
      </c>
      <c r="D293" s="16" t="s">
        <v>751</v>
      </c>
      <c r="E293" s="16" t="s">
        <v>1263</v>
      </c>
      <c r="F293" s="36">
        <v>200</v>
      </c>
      <c r="G293" s="64">
        <f>G294</f>
        <v>443.1</v>
      </c>
      <c r="H293" s="64">
        <f t="shared" si="110"/>
        <v>0</v>
      </c>
      <c r="I293" s="64">
        <f t="shared" si="110"/>
        <v>0</v>
      </c>
    </row>
    <row r="294" spans="1:9" ht="48" customHeight="1" x14ac:dyDescent="0.25">
      <c r="A294" s="1" t="s">
        <v>271</v>
      </c>
      <c r="B294" s="24" t="s">
        <v>52</v>
      </c>
      <c r="C294" s="36">
        <v>670</v>
      </c>
      <c r="D294" s="16" t="s">
        <v>751</v>
      </c>
      <c r="E294" s="16" t="s">
        <v>1263</v>
      </c>
      <c r="F294" s="36">
        <v>240</v>
      </c>
      <c r="G294" s="64">
        <v>443.1</v>
      </c>
      <c r="H294" s="64">
        <v>0</v>
      </c>
      <c r="I294" s="64">
        <v>0</v>
      </c>
    </row>
    <row r="295" spans="1:9" ht="31.5" x14ac:dyDescent="0.25">
      <c r="A295" s="1" t="s">
        <v>877</v>
      </c>
      <c r="B295" s="30" t="s">
        <v>144</v>
      </c>
      <c r="C295" s="36">
        <v>670</v>
      </c>
      <c r="D295" s="16" t="s">
        <v>145</v>
      </c>
      <c r="E295" s="16"/>
      <c r="F295" s="36"/>
      <c r="G295" s="18">
        <f t="shared" ref="G295:H295" si="111">G297</f>
        <v>340</v>
      </c>
      <c r="H295" s="18">
        <f t="shared" si="111"/>
        <v>690</v>
      </c>
      <c r="I295" s="18">
        <f>I297</f>
        <v>690</v>
      </c>
    </row>
    <row r="296" spans="1:9" ht="93.75" customHeight="1" x14ac:dyDescent="0.25">
      <c r="A296" s="1" t="s">
        <v>878</v>
      </c>
      <c r="B296" s="60" t="s">
        <v>706</v>
      </c>
      <c r="C296" s="36">
        <v>670</v>
      </c>
      <c r="D296" s="16" t="s">
        <v>145</v>
      </c>
      <c r="E296" s="16" t="s">
        <v>475</v>
      </c>
      <c r="F296" s="36"/>
      <c r="G296" s="18">
        <f t="shared" ref="G296:H296" si="112">G297</f>
        <v>340</v>
      </c>
      <c r="H296" s="18">
        <f t="shared" si="112"/>
        <v>690</v>
      </c>
      <c r="I296" s="18">
        <f>I297</f>
        <v>690</v>
      </c>
    </row>
    <row r="297" spans="1:9" ht="63" customHeight="1" x14ac:dyDescent="0.25">
      <c r="A297" s="1" t="s">
        <v>879</v>
      </c>
      <c r="B297" s="60" t="s">
        <v>779</v>
      </c>
      <c r="C297" s="36">
        <v>670</v>
      </c>
      <c r="D297" s="16" t="s">
        <v>145</v>
      </c>
      <c r="E297" s="16" t="s">
        <v>544</v>
      </c>
      <c r="F297" s="36"/>
      <c r="G297" s="18">
        <f t="shared" ref="G297:I299" si="113">G298</f>
        <v>340</v>
      </c>
      <c r="H297" s="18">
        <f t="shared" si="113"/>
        <v>690</v>
      </c>
      <c r="I297" s="18">
        <f t="shared" si="113"/>
        <v>690</v>
      </c>
    </row>
    <row r="298" spans="1:9" ht="199.5" customHeight="1" x14ac:dyDescent="0.25">
      <c r="A298" s="1" t="s">
        <v>272</v>
      </c>
      <c r="B298" s="60" t="s">
        <v>1260</v>
      </c>
      <c r="C298" s="36">
        <v>670</v>
      </c>
      <c r="D298" s="16" t="s">
        <v>145</v>
      </c>
      <c r="E298" s="16" t="s">
        <v>780</v>
      </c>
      <c r="F298" s="36"/>
      <c r="G298" s="18">
        <f t="shared" si="113"/>
        <v>340</v>
      </c>
      <c r="H298" s="18">
        <f t="shared" si="113"/>
        <v>690</v>
      </c>
      <c r="I298" s="18">
        <f t="shared" si="113"/>
        <v>690</v>
      </c>
    </row>
    <row r="299" spans="1:9" ht="31.5" x14ac:dyDescent="0.25">
      <c r="A299" s="1" t="s">
        <v>273</v>
      </c>
      <c r="B299" s="24" t="s">
        <v>590</v>
      </c>
      <c r="C299" s="36">
        <v>670</v>
      </c>
      <c r="D299" s="16" t="s">
        <v>145</v>
      </c>
      <c r="E299" s="16" t="s">
        <v>780</v>
      </c>
      <c r="F299" s="36">
        <v>200</v>
      </c>
      <c r="G299" s="18">
        <f t="shared" si="113"/>
        <v>340</v>
      </c>
      <c r="H299" s="18">
        <f t="shared" si="113"/>
        <v>690</v>
      </c>
      <c r="I299" s="18">
        <f t="shared" si="113"/>
        <v>690</v>
      </c>
    </row>
    <row r="300" spans="1:9" ht="47.25" x14ac:dyDescent="0.25">
      <c r="A300" s="1" t="s">
        <v>274</v>
      </c>
      <c r="B300" s="24" t="s">
        <v>52</v>
      </c>
      <c r="C300" s="36">
        <v>670</v>
      </c>
      <c r="D300" s="16" t="s">
        <v>145</v>
      </c>
      <c r="E300" s="16" t="s">
        <v>780</v>
      </c>
      <c r="F300" s="36">
        <v>240</v>
      </c>
      <c r="G300" s="18">
        <f>690-350</f>
        <v>340</v>
      </c>
      <c r="H300" s="18">
        <v>690</v>
      </c>
      <c r="I300" s="18">
        <v>690</v>
      </c>
    </row>
    <row r="301" spans="1:9" x14ac:dyDescent="0.25">
      <c r="A301" s="1" t="s">
        <v>275</v>
      </c>
      <c r="B301" s="12" t="s">
        <v>491</v>
      </c>
      <c r="C301" s="26">
        <v>670</v>
      </c>
      <c r="D301" s="13" t="s">
        <v>492</v>
      </c>
      <c r="E301" s="13"/>
      <c r="F301" s="26"/>
      <c r="G301" s="65">
        <f>G302+G308</f>
        <v>427.4</v>
      </c>
      <c r="H301" s="65">
        <f t="shared" ref="H301:I301" si="114">H302+H308</f>
        <v>427.4</v>
      </c>
      <c r="I301" s="65">
        <f t="shared" si="114"/>
        <v>427.4</v>
      </c>
    </row>
    <row r="302" spans="1:9" ht="31.5" x14ac:dyDescent="0.25">
      <c r="A302" s="1" t="s">
        <v>276</v>
      </c>
      <c r="B302" s="63" t="s">
        <v>781</v>
      </c>
      <c r="C302" s="36">
        <v>670</v>
      </c>
      <c r="D302" s="16" t="s">
        <v>782</v>
      </c>
      <c r="E302" s="16"/>
      <c r="F302" s="36"/>
      <c r="G302" s="64">
        <f>G303</f>
        <v>277.39999999999998</v>
      </c>
      <c r="H302" s="64">
        <f t="shared" ref="H302:I306" si="115">H303</f>
        <v>277.39999999999998</v>
      </c>
      <c r="I302" s="64">
        <f t="shared" si="115"/>
        <v>277.39999999999998</v>
      </c>
    </row>
    <row r="303" spans="1:9" ht="47.25" x14ac:dyDescent="0.25">
      <c r="A303" s="1" t="s">
        <v>277</v>
      </c>
      <c r="B303" s="60" t="s">
        <v>718</v>
      </c>
      <c r="C303" s="36">
        <v>670</v>
      </c>
      <c r="D303" s="16" t="s">
        <v>782</v>
      </c>
      <c r="E303" s="16" t="s">
        <v>477</v>
      </c>
      <c r="F303" s="36"/>
      <c r="G303" s="64">
        <f>G304</f>
        <v>277.39999999999998</v>
      </c>
      <c r="H303" s="64">
        <f t="shared" si="115"/>
        <v>277.39999999999998</v>
      </c>
      <c r="I303" s="64">
        <f t="shared" si="115"/>
        <v>277.39999999999998</v>
      </c>
    </row>
    <row r="304" spans="1:9" ht="53.25" customHeight="1" x14ac:dyDescent="0.25">
      <c r="A304" s="1" t="s">
        <v>278</v>
      </c>
      <c r="B304" s="63" t="s">
        <v>783</v>
      </c>
      <c r="C304" s="36">
        <v>670</v>
      </c>
      <c r="D304" s="16" t="s">
        <v>782</v>
      </c>
      <c r="E304" s="16" t="s">
        <v>480</v>
      </c>
      <c r="F304" s="36"/>
      <c r="G304" s="64">
        <f>G305</f>
        <v>277.39999999999998</v>
      </c>
      <c r="H304" s="64">
        <f t="shared" si="115"/>
        <v>277.39999999999998</v>
      </c>
      <c r="I304" s="64">
        <f t="shared" si="115"/>
        <v>277.39999999999998</v>
      </c>
    </row>
    <row r="305" spans="1:9" ht="186" customHeight="1" x14ac:dyDescent="0.25">
      <c r="A305" s="1" t="s">
        <v>279</v>
      </c>
      <c r="B305" s="63" t="s">
        <v>784</v>
      </c>
      <c r="C305" s="36">
        <v>670</v>
      </c>
      <c r="D305" s="16" t="s">
        <v>782</v>
      </c>
      <c r="E305" s="16" t="s">
        <v>481</v>
      </c>
      <c r="F305" s="36"/>
      <c r="G305" s="64">
        <f>G306</f>
        <v>277.39999999999998</v>
      </c>
      <c r="H305" s="64">
        <f t="shared" si="115"/>
        <v>277.39999999999998</v>
      </c>
      <c r="I305" s="64">
        <f t="shared" si="115"/>
        <v>277.39999999999998</v>
      </c>
    </row>
    <row r="306" spans="1:9" ht="31.5" x14ac:dyDescent="0.25">
      <c r="A306" s="1" t="s">
        <v>280</v>
      </c>
      <c r="B306" s="24" t="s">
        <v>590</v>
      </c>
      <c r="C306" s="36">
        <v>670</v>
      </c>
      <c r="D306" s="16" t="s">
        <v>782</v>
      </c>
      <c r="E306" s="16" t="s">
        <v>481</v>
      </c>
      <c r="F306" s="36">
        <v>200</v>
      </c>
      <c r="G306" s="64">
        <f>G307</f>
        <v>277.39999999999998</v>
      </c>
      <c r="H306" s="64">
        <f t="shared" si="115"/>
        <v>277.39999999999998</v>
      </c>
      <c r="I306" s="64">
        <f t="shared" si="115"/>
        <v>277.39999999999998</v>
      </c>
    </row>
    <row r="307" spans="1:9" ht="47.25" x14ac:dyDescent="0.25">
      <c r="A307" s="1" t="s">
        <v>12</v>
      </c>
      <c r="B307" s="24" t="s">
        <v>52</v>
      </c>
      <c r="C307" s="36">
        <v>670</v>
      </c>
      <c r="D307" s="16" t="s">
        <v>782</v>
      </c>
      <c r="E307" s="16" t="s">
        <v>481</v>
      </c>
      <c r="F307" s="36">
        <v>240</v>
      </c>
      <c r="G307" s="64">
        <v>277.39999999999998</v>
      </c>
      <c r="H307" s="64">
        <v>277.39999999999998</v>
      </c>
      <c r="I307" s="64">
        <v>277.39999999999998</v>
      </c>
    </row>
    <row r="308" spans="1:9" ht="31.5" x14ac:dyDescent="0.25">
      <c r="A308" s="1" t="s">
        <v>281</v>
      </c>
      <c r="B308" s="24" t="s">
        <v>493</v>
      </c>
      <c r="C308" s="36">
        <v>670</v>
      </c>
      <c r="D308" s="16" t="s">
        <v>494</v>
      </c>
      <c r="E308" s="16"/>
      <c r="F308" s="36"/>
      <c r="G308" s="64">
        <f>G309</f>
        <v>150</v>
      </c>
      <c r="H308" s="64">
        <f t="shared" ref="H308:I308" si="116">H309</f>
        <v>150</v>
      </c>
      <c r="I308" s="64">
        <f t="shared" si="116"/>
        <v>150</v>
      </c>
    </row>
    <row r="309" spans="1:9" ht="31.5" x14ac:dyDescent="0.25">
      <c r="A309" s="1" t="s">
        <v>282</v>
      </c>
      <c r="B309" s="30" t="s">
        <v>497</v>
      </c>
      <c r="C309" s="36">
        <v>670</v>
      </c>
      <c r="D309" s="16" t="s">
        <v>494</v>
      </c>
      <c r="E309" s="16" t="s">
        <v>488</v>
      </c>
      <c r="F309" s="36"/>
      <c r="G309" s="64">
        <f>G310+G314</f>
        <v>150</v>
      </c>
      <c r="H309" s="64">
        <f t="shared" ref="H309:I309" si="117">H310+H314</f>
        <v>150</v>
      </c>
      <c r="I309" s="64">
        <f t="shared" si="117"/>
        <v>150</v>
      </c>
    </row>
    <row r="310" spans="1:9" ht="78.75" x14ac:dyDescent="0.25">
      <c r="A310" s="1" t="s">
        <v>283</v>
      </c>
      <c r="B310" s="30" t="s">
        <v>618</v>
      </c>
      <c r="C310" s="36">
        <v>670</v>
      </c>
      <c r="D310" s="16" t="s">
        <v>494</v>
      </c>
      <c r="E310" s="16" t="s">
        <v>495</v>
      </c>
      <c r="F310" s="36"/>
      <c r="G310" s="64">
        <f>G311</f>
        <v>50</v>
      </c>
      <c r="H310" s="64">
        <f t="shared" ref="H310:I312" si="118">H311</f>
        <v>50</v>
      </c>
      <c r="I310" s="64">
        <f t="shared" si="118"/>
        <v>50</v>
      </c>
    </row>
    <row r="311" spans="1:9" ht="141.75" x14ac:dyDescent="0.25">
      <c r="A311" s="1" t="s">
        <v>284</v>
      </c>
      <c r="B311" s="24" t="s">
        <v>619</v>
      </c>
      <c r="C311" s="36">
        <v>670</v>
      </c>
      <c r="D311" s="16" t="s">
        <v>494</v>
      </c>
      <c r="E311" s="16" t="s">
        <v>496</v>
      </c>
      <c r="F311" s="36"/>
      <c r="G311" s="64">
        <f>G312</f>
        <v>50</v>
      </c>
      <c r="H311" s="64">
        <f t="shared" si="118"/>
        <v>50</v>
      </c>
      <c r="I311" s="64">
        <f t="shared" si="118"/>
        <v>50</v>
      </c>
    </row>
    <row r="312" spans="1:9" ht="31.5" x14ac:dyDescent="0.25">
      <c r="A312" s="1" t="s">
        <v>567</v>
      </c>
      <c r="B312" s="24" t="s">
        <v>590</v>
      </c>
      <c r="C312" s="36">
        <v>670</v>
      </c>
      <c r="D312" s="16" t="s">
        <v>494</v>
      </c>
      <c r="E312" s="16" t="s">
        <v>496</v>
      </c>
      <c r="F312" s="36">
        <v>200</v>
      </c>
      <c r="G312" s="64">
        <f>G313</f>
        <v>50</v>
      </c>
      <c r="H312" s="64">
        <f t="shared" si="118"/>
        <v>50</v>
      </c>
      <c r="I312" s="64">
        <f t="shared" si="118"/>
        <v>50</v>
      </c>
    </row>
    <row r="313" spans="1:9" ht="47.25" x14ac:dyDescent="0.25">
      <c r="A313" s="1" t="s">
        <v>629</v>
      </c>
      <c r="B313" s="24" t="s">
        <v>52</v>
      </c>
      <c r="C313" s="36">
        <v>670</v>
      </c>
      <c r="D313" s="16" t="s">
        <v>494</v>
      </c>
      <c r="E313" s="16" t="s">
        <v>496</v>
      </c>
      <c r="F313" s="36">
        <v>240</v>
      </c>
      <c r="G313" s="64">
        <v>50</v>
      </c>
      <c r="H313" s="64">
        <v>50</v>
      </c>
      <c r="I313" s="64">
        <v>50</v>
      </c>
    </row>
    <row r="314" spans="1:9" ht="63" x14ac:dyDescent="0.25">
      <c r="A314" s="1" t="s">
        <v>630</v>
      </c>
      <c r="B314" s="60" t="s">
        <v>786</v>
      </c>
      <c r="C314" s="36">
        <v>670</v>
      </c>
      <c r="D314" s="16" t="s">
        <v>494</v>
      </c>
      <c r="E314" s="16" t="s">
        <v>489</v>
      </c>
      <c r="F314" s="36"/>
      <c r="G314" s="64">
        <f>G315</f>
        <v>100</v>
      </c>
      <c r="H314" s="64">
        <f t="shared" ref="H314:I316" si="119">H315</f>
        <v>100</v>
      </c>
      <c r="I314" s="64">
        <f t="shared" si="119"/>
        <v>100</v>
      </c>
    </row>
    <row r="315" spans="1:9" ht="126" x14ac:dyDescent="0.25">
      <c r="A315" s="1" t="s">
        <v>568</v>
      </c>
      <c r="B315" s="60" t="s">
        <v>787</v>
      </c>
      <c r="C315" s="36">
        <v>670</v>
      </c>
      <c r="D315" s="16" t="s">
        <v>494</v>
      </c>
      <c r="E315" s="16" t="s">
        <v>1258</v>
      </c>
      <c r="F315" s="36"/>
      <c r="G315" s="64">
        <f>G316</f>
        <v>100</v>
      </c>
      <c r="H315" s="64">
        <f t="shared" si="119"/>
        <v>100</v>
      </c>
      <c r="I315" s="64">
        <f t="shared" si="119"/>
        <v>100</v>
      </c>
    </row>
    <row r="316" spans="1:9" ht="31.5" x14ac:dyDescent="0.25">
      <c r="A316" s="1" t="s">
        <v>285</v>
      </c>
      <c r="B316" s="24" t="s">
        <v>590</v>
      </c>
      <c r="C316" s="36">
        <v>670</v>
      </c>
      <c r="D316" s="16" t="s">
        <v>494</v>
      </c>
      <c r="E316" s="16" t="s">
        <v>1258</v>
      </c>
      <c r="F316" s="36">
        <v>200</v>
      </c>
      <c r="G316" s="64">
        <f>G317</f>
        <v>100</v>
      </c>
      <c r="H316" s="64">
        <f t="shared" si="119"/>
        <v>100</v>
      </c>
      <c r="I316" s="64">
        <f t="shared" si="119"/>
        <v>100</v>
      </c>
    </row>
    <row r="317" spans="1:9" ht="47.25" x14ac:dyDescent="0.25">
      <c r="A317" s="1" t="s">
        <v>13</v>
      </c>
      <c r="B317" s="24" t="s">
        <v>52</v>
      </c>
      <c r="C317" s="36">
        <v>670</v>
      </c>
      <c r="D317" s="16" t="s">
        <v>494</v>
      </c>
      <c r="E317" s="16" t="s">
        <v>1258</v>
      </c>
      <c r="F317" s="36">
        <v>240</v>
      </c>
      <c r="G317" s="64">
        <v>100</v>
      </c>
      <c r="H317" s="64">
        <v>100</v>
      </c>
      <c r="I317" s="64">
        <v>100</v>
      </c>
    </row>
    <row r="318" spans="1:9" x14ac:dyDescent="0.25">
      <c r="A318" s="1" t="s">
        <v>286</v>
      </c>
      <c r="B318" s="12" t="s">
        <v>148</v>
      </c>
      <c r="C318" s="34">
        <v>670</v>
      </c>
      <c r="D318" s="33" t="s">
        <v>149</v>
      </c>
      <c r="E318" s="33"/>
      <c r="F318" s="26"/>
      <c r="G318" s="65">
        <f t="shared" ref="G318:G323" si="120">G319</f>
        <v>8</v>
      </c>
      <c r="H318" s="65">
        <f t="shared" ref="H318:I319" si="121">H319</f>
        <v>72.400000000000006</v>
      </c>
      <c r="I318" s="65">
        <f t="shared" si="121"/>
        <v>72.400000000000006</v>
      </c>
    </row>
    <row r="319" spans="1:9" x14ac:dyDescent="0.25">
      <c r="A319" s="1" t="s">
        <v>631</v>
      </c>
      <c r="B319" s="15" t="s">
        <v>150</v>
      </c>
      <c r="C319" s="36">
        <v>670</v>
      </c>
      <c r="D319" s="16" t="s">
        <v>151</v>
      </c>
      <c r="E319" s="16"/>
      <c r="F319" s="28"/>
      <c r="G319" s="57">
        <f t="shared" si="120"/>
        <v>8</v>
      </c>
      <c r="H319" s="57">
        <f t="shared" si="121"/>
        <v>72.400000000000006</v>
      </c>
      <c r="I319" s="57">
        <f t="shared" si="121"/>
        <v>72.400000000000006</v>
      </c>
    </row>
    <row r="320" spans="1:9" ht="60" customHeight="1" x14ac:dyDescent="0.25">
      <c r="A320" s="1" t="s">
        <v>632</v>
      </c>
      <c r="B320" s="60" t="s">
        <v>785</v>
      </c>
      <c r="C320" s="36">
        <v>670</v>
      </c>
      <c r="D320" s="16" t="s">
        <v>151</v>
      </c>
      <c r="E320" s="16" t="s">
        <v>488</v>
      </c>
      <c r="F320" s="28"/>
      <c r="G320" s="57">
        <f t="shared" si="120"/>
        <v>8</v>
      </c>
      <c r="H320" s="57">
        <f>H321</f>
        <v>72.400000000000006</v>
      </c>
      <c r="I320" s="57">
        <f>I321</f>
        <v>72.400000000000006</v>
      </c>
    </row>
    <row r="321" spans="1:9" ht="57.75" customHeight="1" x14ac:dyDescent="0.25">
      <c r="A321" s="1" t="s">
        <v>287</v>
      </c>
      <c r="B321" s="60" t="s">
        <v>786</v>
      </c>
      <c r="C321" s="36">
        <v>670</v>
      </c>
      <c r="D321" s="16" t="s">
        <v>151</v>
      </c>
      <c r="E321" s="16" t="s">
        <v>498</v>
      </c>
      <c r="F321" s="28"/>
      <c r="G321" s="57">
        <f t="shared" si="120"/>
        <v>8</v>
      </c>
      <c r="H321" s="57">
        <f t="shared" ref="H321:H323" si="122">H322</f>
        <v>72.400000000000006</v>
      </c>
      <c r="I321" s="57">
        <f t="shared" ref="I321:I323" si="123">I322</f>
        <v>72.400000000000006</v>
      </c>
    </row>
    <row r="322" spans="1:9" ht="157.5" customHeight="1" x14ac:dyDescent="0.25">
      <c r="A322" s="1" t="s">
        <v>288</v>
      </c>
      <c r="B322" s="55" t="s">
        <v>788</v>
      </c>
      <c r="C322" s="36">
        <v>670</v>
      </c>
      <c r="D322" s="16" t="s">
        <v>151</v>
      </c>
      <c r="E322" s="16" t="s">
        <v>789</v>
      </c>
      <c r="F322" s="28"/>
      <c r="G322" s="57">
        <f t="shared" si="120"/>
        <v>8</v>
      </c>
      <c r="H322" s="57">
        <f t="shared" si="122"/>
        <v>72.400000000000006</v>
      </c>
      <c r="I322" s="57">
        <f t="shared" si="123"/>
        <v>72.400000000000006</v>
      </c>
    </row>
    <row r="323" spans="1:9" ht="31.5" x14ac:dyDescent="0.25">
      <c r="A323" s="1" t="s">
        <v>289</v>
      </c>
      <c r="B323" s="24" t="s">
        <v>590</v>
      </c>
      <c r="C323" s="36">
        <v>670</v>
      </c>
      <c r="D323" s="16" t="s">
        <v>151</v>
      </c>
      <c r="E323" s="16" t="s">
        <v>789</v>
      </c>
      <c r="F323" s="28">
        <v>200</v>
      </c>
      <c r="G323" s="57">
        <f t="shared" si="120"/>
        <v>8</v>
      </c>
      <c r="H323" s="57">
        <f t="shared" si="122"/>
        <v>72.400000000000006</v>
      </c>
      <c r="I323" s="57">
        <f t="shared" si="123"/>
        <v>72.400000000000006</v>
      </c>
    </row>
    <row r="324" spans="1:9" ht="47.25" x14ac:dyDescent="0.25">
      <c r="A324" s="1" t="s">
        <v>290</v>
      </c>
      <c r="B324" s="24" t="s">
        <v>52</v>
      </c>
      <c r="C324" s="36">
        <v>670</v>
      </c>
      <c r="D324" s="16" t="s">
        <v>151</v>
      </c>
      <c r="E324" s="16" t="s">
        <v>789</v>
      </c>
      <c r="F324" s="28">
        <v>240</v>
      </c>
      <c r="G324" s="57">
        <v>8</v>
      </c>
      <c r="H324" s="57">
        <v>72.400000000000006</v>
      </c>
      <c r="I324" s="64">
        <v>72.400000000000006</v>
      </c>
    </row>
    <row r="325" spans="1:9" x14ac:dyDescent="0.25">
      <c r="A325" s="1" t="s">
        <v>291</v>
      </c>
      <c r="B325" s="12" t="s">
        <v>6</v>
      </c>
      <c r="C325" s="34">
        <v>670</v>
      </c>
      <c r="D325" s="33" t="s">
        <v>7</v>
      </c>
      <c r="E325" s="33"/>
      <c r="F325" s="34"/>
      <c r="G325" s="62">
        <f>G326+G331+G346</f>
        <v>3896.45</v>
      </c>
      <c r="H325" s="62">
        <f t="shared" ref="H325:I325" si="124">H326+H331+H346</f>
        <v>2800.18</v>
      </c>
      <c r="I325" s="62">
        <f t="shared" si="124"/>
        <v>3001.0099999999998</v>
      </c>
    </row>
    <row r="326" spans="1:9" x14ac:dyDescent="0.25">
      <c r="A326" s="1" t="s">
        <v>292</v>
      </c>
      <c r="B326" s="24" t="s">
        <v>9</v>
      </c>
      <c r="C326" s="28">
        <v>670</v>
      </c>
      <c r="D326" s="29" t="s">
        <v>10</v>
      </c>
      <c r="E326" s="29"/>
      <c r="F326" s="28"/>
      <c r="G326" s="57">
        <f>G327</f>
        <v>1700</v>
      </c>
      <c r="H326" s="57">
        <f t="shared" ref="H326:I329" si="125">H327</f>
        <v>1500</v>
      </c>
      <c r="I326" s="57">
        <f t="shared" si="125"/>
        <v>1500</v>
      </c>
    </row>
    <row r="327" spans="1:9" ht="31.5" x14ac:dyDescent="0.25">
      <c r="A327" s="1" t="s">
        <v>167</v>
      </c>
      <c r="B327" s="63" t="s">
        <v>94</v>
      </c>
      <c r="C327" s="28">
        <v>670</v>
      </c>
      <c r="D327" s="29" t="s">
        <v>10</v>
      </c>
      <c r="E327" s="29" t="s">
        <v>503</v>
      </c>
      <c r="F327" s="28"/>
      <c r="G327" s="57">
        <f>G328</f>
        <v>1700</v>
      </c>
      <c r="H327" s="57">
        <f t="shared" si="125"/>
        <v>1500</v>
      </c>
      <c r="I327" s="57">
        <f t="shared" si="125"/>
        <v>1500</v>
      </c>
    </row>
    <row r="328" spans="1:9" ht="50.25" customHeight="1" x14ac:dyDescent="0.25">
      <c r="A328" s="1" t="s">
        <v>880</v>
      </c>
      <c r="B328" s="66" t="s">
        <v>790</v>
      </c>
      <c r="C328" s="28">
        <v>670</v>
      </c>
      <c r="D328" s="29" t="s">
        <v>10</v>
      </c>
      <c r="E328" s="29" t="s">
        <v>791</v>
      </c>
      <c r="F328" s="28"/>
      <c r="G328" s="57">
        <f>G329</f>
        <v>1700</v>
      </c>
      <c r="H328" s="57">
        <f t="shared" si="125"/>
        <v>1500</v>
      </c>
      <c r="I328" s="57">
        <f t="shared" si="125"/>
        <v>1500</v>
      </c>
    </row>
    <row r="329" spans="1:9" ht="31.5" x14ac:dyDescent="0.25">
      <c r="A329" s="1" t="s">
        <v>881</v>
      </c>
      <c r="B329" s="24" t="s">
        <v>11</v>
      </c>
      <c r="C329" s="28">
        <v>670</v>
      </c>
      <c r="D329" s="29" t="s">
        <v>10</v>
      </c>
      <c r="E329" s="29" t="s">
        <v>791</v>
      </c>
      <c r="F329" s="28">
        <v>300</v>
      </c>
      <c r="G329" s="57">
        <f>G330</f>
        <v>1700</v>
      </c>
      <c r="H329" s="57">
        <f t="shared" si="125"/>
        <v>1500</v>
      </c>
      <c r="I329" s="57">
        <f t="shared" si="125"/>
        <v>1500</v>
      </c>
    </row>
    <row r="330" spans="1:9" ht="31.5" x14ac:dyDescent="0.25">
      <c r="A330" s="1" t="s">
        <v>882</v>
      </c>
      <c r="B330" s="24" t="s">
        <v>587</v>
      </c>
      <c r="C330" s="28">
        <v>670</v>
      </c>
      <c r="D330" s="29" t="s">
        <v>10</v>
      </c>
      <c r="E330" s="29" t="s">
        <v>791</v>
      </c>
      <c r="F330" s="28">
        <v>310</v>
      </c>
      <c r="G330" s="57">
        <v>1700</v>
      </c>
      <c r="H330" s="57">
        <v>1500</v>
      </c>
      <c r="I330" s="64">
        <v>1500</v>
      </c>
    </row>
    <row r="331" spans="1:9" x14ac:dyDescent="0.25">
      <c r="A331" s="1" t="s">
        <v>293</v>
      </c>
      <c r="B331" s="24" t="s">
        <v>152</v>
      </c>
      <c r="C331" s="28">
        <v>670</v>
      </c>
      <c r="D331" s="29" t="s">
        <v>15</v>
      </c>
      <c r="E331" s="29"/>
      <c r="F331" s="28"/>
      <c r="G331" s="57">
        <f>G336+G341</f>
        <v>1459.25</v>
      </c>
      <c r="H331" s="57">
        <f t="shared" ref="H331:I331" si="126">H336+H341</f>
        <v>563.02</v>
      </c>
      <c r="I331" s="57">
        <f t="shared" si="126"/>
        <v>763.85</v>
      </c>
    </row>
    <row r="332" spans="1:9" ht="31.5" hidden="1" x14ac:dyDescent="0.25">
      <c r="A332" s="1" t="s">
        <v>294</v>
      </c>
      <c r="B332" s="30" t="s">
        <v>153</v>
      </c>
      <c r="C332" s="31">
        <v>670</v>
      </c>
      <c r="D332" s="29" t="s">
        <v>15</v>
      </c>
      <c r="E332" s="29" t="s">
        <v>124</v>
      </c>
      <c r="F332" s="28"/>
      <c r="G332" s="57"/>
      <c r="H332" s="57"/>
      <c r="I332" s="64">
        <f t="shared" ref="I332:I334" si="127">I333</f>
        <v>0</v>
      </c>
    </row>
    <row r="333" spans="1:9" ht="143.25" hidden="1" customHeight="1" x14ac:dyDescent="0.25">
      <c r="A333" s="1" t="s">
        <v>633</v>
      </c>
      <c r="B333" s="24" t="s">
        <v>169</v>
      </c>
      <c r="C333" s="31">
        <v>670</v>
      </c>
      <c r="D333" s="29" t="s">
        <v>15</v>
      </c>
      <c r="E333" s="29" t="s">
        <v>125</v>
      </c>
      <c r="F333" s="28"/>
      <c r="G333" s="57"/>
      <c r="H333" s="57"/>
      <c r="I333" s="64">
        <f t="shared" si="127"/>
        <v>0</v>
      </c>
    </row>
    <row r="334" spans="1:9" ht="31.5" hidden="1" x14ac:dyDescent="0.25">
      <c r="A334" s="1" t="s">
        <v>883</v>
      </c>
      <c r="B334" s="24" t="s">
        <v>50</v>
      </c>
      <c r="C334" s="31">
        <v>670</v>
      </c>
      <c r="D334" s="29" t="s">
        <v>15</v>
      </c>
      <c r="E334" s="29" t="s">
        <v>125</v>
      </c>
      <c r="F334" s="28">
        <v>200</v>
      </c>
      <c r="G334" s="57"/>
      <c r="H334" s="57"/>
      <c r="I334" s="64">
        <f t="shared" si="127"/>
        <v>0</v>
      </c>
    </row>
    <row r="335" spans="1:9" ht="47.25" hidden="1" x14ac:dyDescent="0.25">
      <c r="A335" s="1" t="s">
        <v>884</v>
      </c>
      <c r="B335" s="24" t="s">
        <v>52</v>
      </c>
      <c r="C335" s="31">
        <v>670</v>
      </c>
      <c r="D335" s="29" t="s">
        <v>15</v>
      </c>
      <c r="E335" s="29" t="s">
        <v>125</v>
      </c>
      <c r="F335" s="28">
        <v>240</v>
      </c>
      <c r="G335" s="57"/>
      <c r="H335" s="57"/>
      <c r="I335" s="64">
        <v>0</v>
      </c>
    </row>
    <row r="336" spans="1:9" ht="47.25" x14ac:dyDescent="0.25">
      <c r="A336" s="1" t="s">
        <v>885</v>
      </c>
      <c r="B336" s="60" t="s">
        <v>792</v>
      </c>
      <c r="C336" s="28">
        <v>670</v>
      </c>
      <c r="D336" s="29" t="s">
        <v>15</v>
      </c>
      <c r="E336" s="29" t="s">
        <v>462</v>
      </c>
      <c r="F336" s="28"/>
      <c r="G336" s="57">
        <f>G337</f>
        <v>1399.25</v>
      </c>
      <c r="H336" s="57">
        <f t="shared" ref="H336:I339" si="128">H337</f>
        <v>563.02</v>
      </c>
      <c r="I336" s="57">
        <f t="shared" si="128"/>
        <v>763.85</v>
      </c>
    </row>
    <row r="337" spans="1:9" ht="31.5" x14ac:dyDescent="0.25">
      <c r="A337" s="1" t="s">
        <v>569</v>
      </c>
      <c r="B337" s="55" t="s">
        <v>500</v>
      </c>
      <c r="C337" s="28">
        <v>670</v>
      </c>
      <c r="D337" s="29" t="s">
        <v>15</v>
      </c>
      <c r="E337" s="29" t="s">
        <v>501</v>
      </c>
      <c r="F337" s="28"/>
      <c r="G337" s="57">
        <f>G338</f>
        <v>1399.25</v>
      </c>
      <c r="H337" s="57">
        <f t="shared" si="128"/>
        <v>563.02</v>
      </c>
      <c r="I337" s="57">
        <f t="shared" si="128"/>
        <v>763.85</v>
      </c>
    </row>
    <row r="338" spans="1:9" ht="126" x14ac:dyDescent="0.25">
      <c r="A338" s="1" t="s">
        <v>570</v>
      </c>
      <c r="B338" s="55" t="s">
        <v>1292</v>
      </c>
      <c r="C338" s="28">
        <v>670</v>
      </c>
      <c r="D338" s="29" t="s">
        <v>15</v>
      </c>
      <c r="E338" s="29" t="s">
        <v>620</v>
      </c>
      <c r="F338" s="28"/>
      <c r="G338" s="57">
        <f>G339</f>
        <v>1399.25</v>
      </c>
      <c r="H338" s="57">
        <f t="shared" si="128"/>
        <v>563.02</v>
      </c>
      <c r="I338" s="57">
        <f t="shared" si="128"/>
        <v>763.85</v>
      </c>
    </row>
    <row r="339" spans="1:9" ht="31.5" x14ac:dyDescent="0.25">
      <c r="A339" s="1" t="s">
        <v>1297</v>
      </c>
      <c r="B339" s="30" t="s">
        <v>11</v>
      </c>
      <c r="C339" s="31">
        <v>670</v>
      </c>
      <c r="D339" s="29" t="s">
        <v>15</v>
      </c>
      <c r="E339" s="29" t="s">
        <v>620</v>
      </c>
      <c r="F339" s="28">
        <v>300</v>
      </c>
      <c r="G339" s="57">
        <f>G340</f>
        <v>1399.25</v>
      </c>
      <c r="H339" s="57">
        <f t="shared" si="128"/>
        <v>563.02</v>
      </c>
      <c r="I339" s="57">
        <f t="shared" si="128"/>
        <v>763.85</v>
      </c>
    </row>
    <row r="340" spans="1:9" ht="31.5" x14ac:dyDescent="0.25">
      <c r="A340" s="1" t="s">
        <v>1298</v>
      </c>
      <c r="B340" s="30" t="s">
        <v>114</v>
      </c>
      <c r="C340" s="31">
        <v>670</v>
      </c>
      <c r="D340" s="29" t="s">
        <v>15</v>
      </c>
      <c r="E340" s="29" t="s">
        <v>620</v>
      </c>
      <c r="F340" s="28">
        <v>320</v>
      </c>
      <c r="G340" s="57">
        <f>244.87+1154.38</f>
        <v>1399.25</v>
      </c>
      <c r="H340" s="57">
        <v>563.02</v>
      </c>
      <c r="I340" s="64">
        <v>763.85</v>
      </c>
    </row>
    <row r="341" spans="1:9" ht="31.5" x14ac:dyDescent="0.25">
      <c r="A341" s="1" t="s">
        <v>1299</v>
      </c>
      <c r="B341" s="55" t="s">
        <v>683</v>
      </c>
      <c r="C341" s="31">
        <v>670</v>
      </c>
      <c r="D341" s="29" t="s">
        <v>15</v>
      </c>
      <c r="E341" s="29" t="s">
        <v>702</v>
      </c>
      <c r="F341" s="28"/>
      <c r="G341" s="57">
        <f>G342</f>
        <v>60</v>
      </c>
      <c r="H341" s="57">
        <f t="shared" ref="H341:I344" si="129">H342</f>
        <v>0</v>
      </c>
      <c r="I341" s="57">
        <f t="shared" si="129"/>
        <v>0</v>
      </c>
    </row>
    <row r="342" spans="1:9" ht="31.5" x14ac:dyDescent="0.25">
      <c r="A342" s="1" t="s">
        <v>634</v>
      </c>
      <c r="B342" s="55" t="s">
        <v>684</v>
      </c>
      <c r="C342" s="31">
        <v>670</v>
      </c>
      <c r="D342" s="29" t="s">
        <v>15</v>
      </c>
      <c r="E342" s="29" t="s">
        <v>703</v>
      </c>
      <c r="F342" s="28"/>
      <c r="G342" s="57">
        <f>G343</f>
        <v>60</v>
      </c>
      <c r="H342" s="57">
        <f t="shared" si="129"/>
        <v>0</v>
      </c>
      <c r="I342" s="57">
        <f t="shared" si="129"/>
        <v>0</v>
      </c>
    </row>
    <row r="343" spans="1:9" ht="63" x14ac:dyDescent="0.25">
      <c r="A343" s="1" t="s">
        <v>635</v>
      </c>
      <c r="B343" s="24" t="s">
        <v>101</v>
      </c>
      <c r="C343" s="31">
        <v>670</v>
      </c>
      <c r="D343" s="29" t="s">
        <v>15</v>
      </c>
      <c r="E343" s="29" t="s">
        <v>1265</v>
      </c>
      <c r="F343" s="28"/>
      <c r="G343" s="57">
        <f>G344</f>
        <v>60</v>
      </c>
      <c r="H343" s="57">
        <f t="shared" si="129"/>
        <v>0</v>
      </c>
      <c r="I343" s="57">
        <f t="shared" si="129"/>
        <v>0</v>
      </c>
    </row>
    <row r="344" spans="1:9" ht="31.5" x14ac:dyDescent="0.25">
      <c r="A344" s="1" t="s">
        <v>571</v>
      </c>
      <c r="B344" s="30" t="s">
        <v>11</v>
      </c>
      <c r="C344" s="31">
        <v>670</v>
      </c>
      <c r="D344" s="29" t="s">
        <v>15</v>
      </c>
      <c r="E344" s="29" t="s">
        <v>1265</v>
      </c>
      <c r="F344" s="28">
        <v>300</v>
      </c>
      <c r="G344" s="57">
        <f>G345</f>
        <v>60</v>
      </c>
      <c r="H344" s="57">
        <f t="shared" si="129"/>
        <v>0</v>
      </c>
      <c r="I344" s="57">
        <f t="shared" si="129"/>
        <v>0</v>
      </c>
    </row>
    <row r="345" spans="1:9" ht="31.5" x14ac:dyDescent="0.25">
      <c r="A345" s="1" t="s">
        <v>295</v>
      </c>
      <c r="B345" s="30" t="s">
        <v>114</v>
      </c>
      <c r="C345" s="31">
        <v>670</v>
      </c>
      <c r="D345" s="29" t="s">
        <v>15</v>
      </c>
      <c r="E345" s="29" t="s">
        <v>1265</v>
      </c>
      <c r="F345" s="28">
        <v>320</v>
      </c>
      <c r="G345" s="57">
        <v>60</v>
      </c>
      <c r="H345" s="57">
        <v>0</v>
      </c>
      <c r="I345" s="64">
        <v>0</v>
      </c>
    </row>
    <row r="346" spans="1:9" ht="31.5" x14ac:dyDescent="0.25">
      <c r="A346" s="1" t="s">
        <v>572</v>
      </c>
      <c r="B346" s="30" t="s">
        <v>642</v>
      </c>
      <c r="C346" s="31">
        <v>670</v>
      </c>
      <c r="D346" s="29" t="s">
        <v>17</v>
      </c>
      <c r="E346" s="29"/>
      <c r="F346" s="28"/>
      <c r="G346" s="57">
        <f>G347</f>
        <v>737.2</v>
      </c>
      <c r="H346" s="57">
        <f t="shared" ref="H346:I348" si="130">H347</f>
        <v>737.16</v>
      </c>
      <c r="I346" s="57">
        <f t="shared" si="130"/>
        <v>737.16</v>
      </c>
    </row>
    <row r="347" spans="1:9" ht="31.5" x14ac:dyDescent="0.25">
      <c r="A347" s="1" t="s">
        <v>573</v>
      </c>
      <c r="B347" s="55" t="s">
        <v>683</v>
      </c>
      <c r="C347" s="31">
        <v>670</v>
      </c>
      <c r="D347" s="29" t="s">
        <v>17</v>
      </c>
      <c r="E347" s="29" t="s">
        <v>702</v>
      </c>
      <c r="F347" s="28"/>
      <c r="G347" s="57">
        <f>G348</f>
        <v>737.2</v>
      </c>
      <c r="H347" s="57">
        <f t="shared" si="130"/>
        <v>737.16</v>
      </c>
      <c r="I347" s="57">
        <f t="shared" si="130"/>
        <v>737.16</v>
      </c>
    </row>
    <row r="348" spans="1:9" ht="31.5" x14ac:dyDescent="0.25">
      <c r="A348" s="1" t="s">
        <v>296</v>
      </c>
      <c r="B348" s="55" t="s">
        <v>684</v>
      </c>
      <c r="C348" s="31">
        <v>670</v>
      </c>
      <c r="D348" s="29" t="s">
        <v>17</v>
      </c>
      <c r="E348" s="29" t="s">
        <v>703</v>
      </c>
      <c r="F348" s="28"/>
      <c r="G348" s="57">
        <f>G349</f>
        <v>737.2</v>
      </c>
      <c r="H348" s="57">
        <f t="shared" si="130"/>
        <v>737.16</v>
      </c>
      <c r="I348" s="57">
        <f t="shared" si="130"/>
        <v>737.16</v>
      </c>
    </row>
    <row r="349" spans="1:9" ht="94.5" x14ac:dyDescent="0.25">
      <c r="A349" s="1" t="s">
        <v>297</v>
      </c>
      <c r="B349" s="60" t="s">
        <v>793</v>
      </c>
      <c r="C349" s="31">
        <v>670</v>
      </c>
      <c r="D349" s="29" t="s">
        <v>17</v>
      </c>
      <c r="E349" s="29" t="s">
        <v>643</v>
      </c>
      <c r="F349" s="28"/>
      <c r="G349" s="57">
        <f>G350+G352</f>
        <v>737.2</v>
      </c>
      <c r="H349" s="57">
        <f t="shared" ref="H349:I349" si="131">H350+H352</f>
        <v>737.16</v>
      </c>
      <c r="I349" s="57">
        <f t="shared" si="131"/>
        <v>737.16</v>
      </c>
    </row>
    <row r="350" spans="1:9" ht="94.5" x14ac:dyDescent="0.25">
      <c r="A350" s="1" t="s">
        <v>298</v>
      </c>
      <c r="B350" s="24" t="s">
        <v>102</v>
      </c>
      <c r="C350" s="31">
        <v>670</v>
      </c>
      <c r="D350" s="29" t="s">
        <v>17</v>
      </c>
      <c r="E350" s="29" t="s">
        <v>643</v>
      </c>
      <c r="F350" s="28">
        <v>100</v>
      </c>
      <c r="G350" s="57">
        <f>G351</f>
        <v>670.87</v>
      </c>
      <c r="H350" s="57">
        <f t="shared" ref="H350:I350" si="132">H351</f>
        <v>670.86</v>
      </c>
      <c r="I350" s="57">
        <f t="shared" si="132"/>
        <v>670.86</v>
      </c>
    </row>
    <row r="351" spans="1:9" ht="31.5" x14ac:dyDescent="0.25">
      <c r="A351" s="1" t="s">
        <v>299</v>
      </c>
      <c r="B351" s="24" t="s">
        <v>103</v>
      </c>
      <c r="C351" s="31">
        <v>670</v>
      </c>
      <c r="D351" s="29" t="s">
        <v>17</v>
      </c>
      <c r="E351" s="29" t="s">
        <v>643</v>
      </c>
      <c r="F351" s="28">
        <v>120</v>
      </c>
      <c r="G351" s="57">
        <v>670.87</v>
      </c>
      <c r="H351" s="57">
        <v>670.86</v>
      </c>
      <c r="I351" s="64">
        <v>670.86</v>
      </c>
    </row>
    <row r="352" spans="1:9" ht="31.5" x14ac:dyDescent="0.25">
      <c r="A352" s="1" t="s">
        <v>300</v>
      </c>
      <c r="B352" s="24" t="s">
        <v>590</v>
      </c>
      <c r="C352" s="31">
        <v>670</v>
      </c>
      <c r="D352" s="29" t="s">
        <v>17</v>
      </c>
      <c r="E352" s="29" t="s">
        <v>643</v>
      </c>
      <c r="F352" s="28">
        <v>200</v>
      </c>
      <c r="G352" s="57">
        <f>G353</f>
        <v>66.33</v>
      </c>
      <c r="H352" s="57">
        <f t="shared" ref="H352:I352" si="133">H353</f>
        <v>66.3</v>
      </c>
      <c r="I352" s="57">
        <f t="shared" si="133"/>
        <v>66.3</v>
      </c>
    </row>
    <row r="353" spans="1:9" ht="47.25" x14ac:dyDescent="0.25">
      <c r="A353" s="1" t="s">
        <v>301</v>
      </c>
      <c r="B353" s="24" t="s">
        <v>52</v>
      </c>
      <c r="C353" s="31">
        <v>670</v>
      </c>
      <c r="D353" s="29" t="s">
        <v>17</v>
      </c>
      <c r="E353" s="29" t="s">
        <v>643</v>
      </c>
      <c r="F353" s="28">
        <v>240</v>
      </c>
      <c r="G353" s="57">
        <v>66.33</v>
      </c>
      <c r="H353" s="57">
        <v>66.3</v>
      </c>
      <c r="I353" s="64">
        <v>66.3</v>
      </c>
    </row>
    <row r="354" spans="1:9" ht="32.25" customHeight="1" x14ac:dyDescent="0.25">
      <c r="A354" s="1" t="s">
        <v>302</v>
      </c>
      <c r="B354" s="35" t="s">
        <v>1267</v>
      </c>
      <c r="C354" s="32">
        <v>671</v>
      </c>
      <c r="D354" s="33"/>
      <c r="E354" s="33"/>
      <c r="F354" s="34"/>
      <c r="G354" s="62">
        <f t="shared" ref="G354:G360" si="134">G355</f>
        <v>2535.2800000000002</v>
      </c>
      <c r="H354" s="62">
        <f t="shared" ref="H354:I355" si="135">H355</f>
        <v>2230</v>
      </c>
      <c r="I354" s="62">
        <f t="shared" si="135"/>
        <v>2230</v>
      </c>
    </row>
    <row r="355" spans="1:9" x14ac:dyDescent="0.25">
      <c r="A355" s="1" t="s">
        <v>636</v>
      </c>
      <c r="B355" s="15" t="s">
        <v>86</v>
      </c>
      <c r="C355" s="31">
        <v>671</v>
      </c>
      <c r="D355" s="16" t="s">
        <v>87</v>
      </c>
      <c r="E355" s="29"/>
      <c r="F355" s="28"/>
      <c r="G355" s="57">
        <f t="shared" si="134"/>
        <v>2535.2800000000002</v>
      </c>
      <c r="H355" s="57">
        <f t="shared" si="135"/>
        <v>2230</v>
      </c>
      <c r="I355" s="57">
        <f t="shared" si="135"/>
        <v>2230</v>
      </c>
    </row>
    <row r="356" spans="1:9" ht="63" x14ac:dyDescent="0.25">
      <c r="A356" s="1" t="s">
        <v>574</v>
      </c>
      <c r="B356" s="24" t="s">
        <v>998</v>
      </c>
      <c r="C356" s="31">
        <v>671</v>
      </c>
      <c r="D356" s="29" t="s">
        <v>104</v>
      </c>
      <c r="E356" s="28"/>
      <c r="F356" s="28"/>
      <c r="G356" s="57">
        <f t="shared" si="134"/>
        <v>2535.2800000000002</v>
      </c>
      <c r="H356" s="57">
        <f t="shared" ref="H356:I360" si="136">H357</f>
        <v>2230</v>
      </c>
      <c r="I356" s="57">
        <f t="shared" si="136"/>
        <v>2230</v>
      </c>
    </row>
    <row r="357" spans="1:9" ht="31.5" x14ac:dyDescent="0.25">
      <c r="A357" s="1" t="s">
        <v>303</v>
      </c>
      <c r="B357" s="24" t="s">
        <v>105</v>
      </c>
      <c r="C357" s="31">
        <v>671</v>
      </c>
      <c r="D357" s="29" t="s">
        <v>104</v>
      </c>
      <c r="E357" s="28">
        <v>2200000000</v>
      </c>
      <c r="F357" s="28"/>
      <c r="G357" s="57">
        <f t="shared" si="134"/>
        <v>2535.2800000000002</v>
      </c>
      <c r="H357" s="57">
        <f t="shared" si="136"/>
        <v>2230</v>
      </c>
      <c r="I357" s="57">
        <f t="shared" si="136"/>
        <v>2230</v>
      </c>
    </row>
    <row r="358" spans="1:9" ht="31.5" x14ac:dyDescent="0.25">
      <c r="A358" s="1" t="s">
        <v>1014</v>
      </c>
      <c r="B358" s="24" t="s">
        <v>106</v>
      </c>
      <c r="C358" s="31">
        <v>671</v>
      </c>
      <c r="D358" s="29" t="s">
        <v>104</v>
      </c>
      <c r="E358" s="28">
        <v>2210000000</v>
      </c>
      <c r="F358" s="28"/>
      <c r="G358" s="57">
        <f t="shared" si="134"/>
        <v>2535.2800000000002</v>
      </c>
      <c r="H358" s="57">
        <f t="shared" si="136"/>
        <v>2230</v>
      </c>
      <c r="I358" s="57">
        <f t="shared" si="136"/>
        <v>2230</v>
      </c>
    </row>
    <row r="359" spans="1:9" ht="63" x14ac:dyDescent="0.25">
      <c r="A359" s="1" t="s">
        <v>1015</v>
      </c>
      <c r="B359" s="24" t="s">
        <v>101</v>
      </c>
      <c r="C359" s="31">
        <v>671</v>
      </c>
      <c r="D359" s="29" t="s">
        <v>104</v>
      </c>
      <c r="E359" s="28">
        <v>2210000250</v>
      </c>
      <c r="F359" s="28"/>
      <c r="G359" s="57">
        <f t="shared" si="134"/>
        <v>2535.2800000000002</v>
      </c>
      <c r="H359" s="57">
        <f t="shared" si="136"/>
        <v>2230</v>
      </c>
      <c r="I359" s="57">
        <f t="shared" si="136"/>
        <v>2230</v>
      </c>
    </row>
    <row r="360" spans="1:9" ht="94.5" x14ac:dyDescent="0.25">
      <c r="A360" s="1" t="s">
        <v>1016</v>
      </c>
      <c r="B360" s="24" t="s">
        <v>102</v>
      </c>
      <c r="C360" s="31">
        <v>671</v>
      </c>
      <c r="D360" s="29" t="s">
        <v>104</v>
      </c>
      <c r="E360" s="28">
        <v>2210000250</v>
      </c>
      <c r="F360" s="28">
        <v>100</v>
      </c>
      <c r="G360" s="57">
        <f t="shared" si="134"/>
        <v>2535.2800000000002</v>
      </c>
      <c r="H360" s="57">
        <f t="shared" si="136"/>
        <v>2230</v>
      </c>
      <c r="I360" s="57">
        <f t="shared" si="136"/>
        <v>2230</v>
      </c>
    </row>
    <row r="361" spans="1:9" ht="31.5" x14ac:dyDescent="0.25">
      <c r="A361" s="1" t="s">
        <v>1017</v>
      </c>
      <c r="B361" s="24" t="s">
        <v>103</v>
      </c>
      <c r="C361" s="31">
        <v>671</v>
      </c>
      <c r="D361" s="29" t="s">
        <v>104</v>
      </c>
      <c r="E361" s="28">
        <v>2210000250</v>
      </c>
      <c r="F361" s="28">
        <v>120</v>
      </c>
      <c r="G361" s="57">
        <v>2535.2800000000002</v>
      </c>
      <c r="H361" s="57">
        <v>2230</v>
      </c>
      <c r="I361" s="64">
        <v>2230</v>
      </c>
    </row>
    <row r="362" spans="1:9" ht="31.5" x14ac:dyDescent="0.25">
      <c r="A362" s="1" t="s">
        <v>1018</v>
      </c>
      <c r="B362" s="12" t="s">
        <v>1266</v>
      </c>
      <c r="C362" s="32">
        <v>672</v>
      </c>
      <c r="D362" s="33"/>
      <c r="E362" s="34"/>
      <c r="F362" s="34"/>
      <c r="G362" s="62">
        <f t="shared" ref="G362:G368" si="137">G363</f>
        <v>1677.79</v>
      </c>
      <c r="H362" s="62">
        <f t="shared" ref="H362:I363" si="138">H363</f>
        <v>911.4</v>
      </c>
      <c r="I362" s="62">
        <f t="shared" si="138"/>
        <v>911.4</v>
      </c>
    </row>
    <row r="363" spans="1:9" x14ac:dyDescent="0.25">
      <c r="A363" s="1" t="s">
        <v>1019</v>
      </c>
      <c r="B363" s="15" t="s">
        <v>86</v>
      </c>
      <c r="C363" s="31">
        <v>672</v>
      </c>
      <c r="D363" s="29" t="s">
        <v>87</v>
      </c>
      <c r="E363" s="28"/>
      <c r="F363" s="28"/>
      <c r="G363" s="57">
        <f t="shared" si="137"/>
        <v>1677.79</v>
      </c>
      <c r="H363" s="57">
        <f t="shared" si="138"/>
        <v>911.4</v>
      </c>
      <c r="I363" s="57">
        <f t="shared" si="138"/>
        <v>911.4</v>
      </c>
    </row>
    <row r="364" spans="1:9" ht="47.25" x14ac:dyDescent="0.25">
      <c r="A364" s="1" t="s">
        <v>1020</v>
      </c>
      <c r="B364" s="45" t="s">
        <v>88</v>
      </c>
      <c r="C364" s="31">
        <v>672</v>
      </c>
      <c r="D364" s="29" t="s">
        <v>89</v>
      </c>
      <c r="E364" s="28"/>
      <c r="F364" s="28"/>
      <c r="G364" s="57">
        <f t="shared" si="137"/>
        <v>1677.79</v>
      </c>
      <c r="H364" s="57">
        <f t="shared" ref="H364:I368" si="139">H365</f>
        <v>911.4</v>
      </c>
      <c r="I364" s="57">
        <f t="shared" si="139"/>
        <v>911.4</v>
      </c>
    </row>
    <row r="365" spans="1:9" ht="31.5" x14ac:dyDescent="0.25">
      <c r="A365" s="1" t="s">
        <v>304</v>
      </c>
      <c r="B365" s="24" t="s">
        <v>105</v>
      </c>
      <c r="C365" s="31">
        <v>672</v>
      </c>
      <c r="D365" s="29" t="s">
        <v>89</v>
      </c>
      <c r="E365" s="28">
        <v>2200000000</v>
      </c>
      <c r="F365" s="28"/>
      <c r="G365" s="57">
        <f t="shared" si="137"/>
        <v>1677.79</v>
      </c>
      <c r="H365" s="57">
        <f t="shared" si="139"/>
        <v>911.4</v>
      </c>
      <c r="I365" s="57">
        <f t="shared" si="139"/>
        <v>911.4</v>
      </c>
    </row>
    <row r="366" spans="1:9" ht="31.5" x14ac:dyDescent="0.25">
      <c r="A366" s="1" t="s">
        <v>305</v>
      </c>
      <c r="B366" s="24" t="s">
        <v>106</v>
      </c>
      <c r="C366" s="31">
        <v>672</v>
      </c>
      <c r="D366" s="29" t="s">
        <v>89</v>
      </c>
      <c r="E366" s="28">
        <v>2210000000</v>
      </c>
      <c r="F366" s="28"/>
      <c r="G366" s="57">
        <f t="shared" si="137"/>
        <v>1677.79</v>
      </c>
      <c r="H366" s="57">
        <f t="shared" si="139"/>
        <v>911.4</v>
      </c>
      <c r="I366" s="57">
        <f t="shared" si="139"/>
        <v>911.4</v>
      </c>
    </row>
    <row r="367" spans="1:9" ht="63" x14ac:dyDescent="0.25">
      <c r="A367" s="1" t="s">
        <v>73</v>
      </c>
      <c r="B367" s="24" t="s">
        <v>101</v>
      </c>
      <c r="C367" s="31">
        <v>672</v>
      </c>
      <c r="D367" s="29" t="s">
        <v>89</v>
      </c>
      <c r="E367" s="28">
        <v>2210000250</v>
      </c>
      <c r="F367" s="28"/>
      <c r="G367" s="57">
        <f t="shared" si="137"/>
        <v>1677.79</v>
      </c>
      <c r="H367" s="57">
        <f t="shared" si="139"/>
        <v>911.4</v>
      </c>
      <c r="I367" s="57">
        <f t="shared" si="139"/>
        <v>911.4</v>
      </c>
    </row>
    <row r="368" spans="1:9" ht="94.5" x14ac:dyDescent="0.25">
      <c r="A368" s="1" t="s">
        <v>1021</v>
      </c>
      <c r="B368" s="24" t="s">
        <v>102</v>
      </c>
      <c r="C368" s="31">
        <v>672</v>
      </c>
      <c r="D368" s="29" t="s">
        <v>89</v>
      </c>
      <c r="E368" s="28">
        <v>2210000250</v>
      </c>
      <c r="F368" s="28">
        <v>100</v>
      </c>
      <c r="G368" s="57">
        <f t="shared" si="137"/>
        <v>1677.79</v>
      </c>
      <c r="H368" s="57">
        <f t="shared" si="139"/>
        <v>911.4</v>
      </c>
      <c r="I368" s="57">
        <f t="shared" si="139"/>
        <v>911.4</v>
      </c>
    </row>
    <row r="369" spans="1:9" ht="31.5" x14ac:dyDescent="0.25">
      <c r="A369" s="1" t="s">
        <v>1022</v>
      </c>
      <c r="B369" s="24" t="s">
        <v>103</v>
      </c>
      <c r="C369" s="31">
        <v>672</v>
      </c>
      <c r="D369" s="29" t="s">
        <v>89</v>
      </c>
      <c r="E369" s="28">
        <v>2210000250</v>
      </c>
      <c r="F369" s="28">
        <v>120</v>
      </c>
      <c r="G369" s="57">
        <v>1677.79</v>
      </c>
      <c r="H369" s="57">
        <v>911.4</v>
      </c>
      <c r="I369" s="64">
        <v>911.4</v>
      </c>
    </row>
    <row r="370" spans="1:9" ht="49.5" customHeight="1" x14ac:dyDescent="0.25">
      <c r="A370" s="1" t="s">
        <v>1023</v>
      </c>
      <c r="B370" s="37" t="s">
        <v>984</v>
      </c>
      <c r="C370" s="38">
        <v>750</v>
      </c>
      <c r="D370" s="38"/>
      <c r="E370" s="21"/>
      <c r="F370" s="38"/>
      <c r="G370" s="14">
        <f>G371+G420+G489</f>
        <v>106273.62</v>
      </c>
      <c r="H370" s="14">
        <f>H371+H420+H489</f>
        <v>89162.900000000009</v>
      </c>
      <c r="I370" s="14">
        <f>I371+I420+I489</f>
        <v>89448.900000000009</v>
      </c>
    </row>
    <row r="371" spans="1:9" x14ac:dyDescent="0.25">
      <c r="A371" s="1" t="s">
        <v>1024</v>
      </c>
      <c r="B371" s="37" t="s">
        <v>59</v>
      </c>
      <c r="C371" s="21" t="s">
        <v>18</v>
      </c>
      <c r="D371" s="21" t="s">
        <v>19</v>
      </c>
      <c r="E371" s="21"/>
      <c r="F371" s="38"/>
      <c r="G371" s="14">
        <f t="shared" ref="G371:H371" si="140">G372+G392</f>
        <v>5712.4600000000009</v>
      </c>
      <c r="H371" s="14">
        <f t="shared" si="140"/>
        <v>5707.81</v>
      </c>
      <c r="I371" s="14">
        <f>I372+I392</f>
        <v>5707.81</v>
      </c>
    </row>
    <row r="372" spans="1:9" x14ac:dyDescent="0.25">
      <c r="A372" s="1" t="s">
        <v>1025</v>
      </c>
      <c r="B372" s="19" t="s">
        <v>614</v>
      </c>
      <c r="C372" s="39">
        <v>750</v>
      </c>
      <c r="D372" s="17" t="s">
        <v>605</v>
      </c>
      <c r="E372" s="39"/>
      <c r="F372" s="39"/>
      <c r="G372" s="18">
        <f t="shared" ref="G372:H372" si="141">G382</f>
        <v>3207.81</v>
      </c>
      <c r="H372" s="18">
        <f t="shared" si="141"/>
        <v>3207.81</v>
      </c>
      <c r="I372" s="18">
        <f>I382</f>
        <v>3207.81</v>
      </c>
    </row>
    <row r="373" spans="1:9" ht="21.75" hidden="1" customHeight="1" x14ac:dyDescent="0.25">
      <c r="A373" s="1" t="s">
        <v>1026</v>
      </c>
      <c r="B373" s="19" t="s">
        <v>31</v>
      </c>
      <c r="C373" s="17" t="s">
        <v>18</v>
      </c>
      <c r="D373" s="17" t="s">
        <v>605</v>
      </c>
      <c r="E373" s="17" t="s">
        <v>507</v>
      </c>
      <c r="F373" s="17" t="s">
        <v>32</v>
      </c>
      <c r="G373" s="18">
        <v>0</v>
      </c>
      <c r="H373" s="18">
        <v>0</v>
      </c>
      <c r="I373" s="18">
        <v>0</v>
      </c>
    </row>
    <row r="374" spans="1:9" ht="141.75" hidden="1" customHeight="1" x14ac:dyDescent="0.25">
      <c r="A374" s="1" t="s">
        <v>575</v>
      </c>
      <c r="B374" s="19" t="s">
        <v>30</v>
      </c>
      <c r="C374" s="17" t="s">
        <v>18</v>
      </c>
      <c r="D374" s="17" t="s">
        <v>605</v>
      </c>
      <c r="E374" s="17" t="s">
        <v>508</v>
      </c>
      <c r="F374" s="17"/>
      <c r="G374" s="18">
        <f t="shared" ref="G374:H376" si="142">G375</f>
        <v>0</v>
      </c>
      <c r="H374" s="18">
        <f t="shared" si="142"/>
        <v>0</v>
      </c>
      <c r="I374" s="18">
        <f>I375</f>
        <v>0</v>
      </c>
    </row>
    <row r="375" spans="1:9" ht="47.25" hidden="1" x14ac:dyDescent="0.25">
      <c r="A375" s="1" t="s">
        <v>637</v>
      </c>
      <c r="B375" s="19" t="s">
        <v>24</v>
      </c>
      <c r="C375" s="17" t="s">
        <v>18</v>
      </c>
      <c r="D375" s="17" t="s">
        <v>605</v>
      </c>
      <c r="E375" s="17" t="s">
        <v>508</v>
      </c>
      <c r="F375" s="17" t="s">
        <v>25</v>
      </c>
      <c r="G375" s="18">
        <f t="shared" si="142"/>
        <v>0</v>
      </c>
      <c r="H375" s="18">
        <f t="shared" si="142"/>
        <v>0</v>
      </c>
      <c r="I375" s="18">
        <f>I376</f>
        <v>0</v>
      </c>
    </row>
    <row r="376" spans="1:9" hidden="1" x14ac:dyDescent="0.25">
      <c r="A376" s="1" t="s">
        <v>576</v>
      </c>
      <c r="B376" s="19" t="s">
        <v>26</v>
      </c>
      <c r="C376" s="17" t="s">
        <v>18</v>
      </c>
      <c r="D376" s="17" t="s">
        <v>605</v>
      </c>
      <c r="E376" s="17" t="s">
        <v>508</v>
      </c>
      <c r="F376" s="17" t="s">
        <v>27</v>
      </c>
      <c r="G376" s="18">
        <f t="shared" si="142"/>
        <v>0</v>
      </c>
      <c r="H376" s="18">
        <f t="shared" si="142"/>
        <v>0</v>
      </c>
      <c r="I376" s="18">
        <f>I377</f>
        <v>0</v>
      </c>
    </row>
    <row r="377" spans="1:9" ht="63" hidden="1" customHeight="1" x14ac:dyDescent="0.25">
      <c r="A377" s="1" t="s">
        <v>577</v>
      </c>
      <c r="B377" s="19" t="s">
        <v>28</v>
      </c>
      <c r="C377" s="17" t="s">
        <v>18</v>
      </c>
      <c r="D377" s="17" t="s">
        <v>605</v>
      </c>
      <c r="E377" s="17" t="s">
        <v>508</v>
      </c>
      <c r="F377" s="17" t="s">
        <v>29</v>
      </c>
      <c r="G377" s="18">
        <v>0</v>
      </c>
      <c r="H377" s="18">
        <v>0</v>
      </c>
      <c r="I377" s="18">
        <v>0</v>
      </c>
    </row>
    <row r="378" spans="1:9" ht="111.75" hidden="1" customHeight="1" x14ac:dyDescent="0.25">
      <c r="A378" s="1" t="s">
        <v>306</v>
      </c>
      <c r="B378" s="19" t="s">
        <v>509</v>
      </c>
      <c r="C378" s="17" t="s">
        <v>18</v>
      </c>
      <c r="D378" s="17" t="s">
        <v>605</v>
      </c>
      <c r="E378" s="17" t="s">
        <v>510</v>
      </c>
      <c r="F378" s="17"/>
      <c r="G378" s="18">
        <f t="shared" ref="G378:H380" si="143">G379</f>
        <v>0</v>
      </c>
      <c r="H378" s="18">
        <f t="shared" si="143"/>
        <v>0</v>
      </c>
      <c r="I378" s="18">
        <f>I379</f>
        <v>0</v>
      </c>
    </row>
    <row r="379" spans="1:9" ht="45" hidden="1" customHeight="1" x14ac:dyDescent="0.25">
      <c r="A379" s="1" t="s">
        <v>307</v>
      </c>
      <c r="B379" s="19" t="s">
        <v>24</v>
      </c>
      <c r="C379" s="17" t="s">
        <v>18</v>
      </c>
      <c r="D379" s="17" t="s">
        <v>605</v>
      </c>
      <c r="E379" s="17" t="s">
        <v>510</v>
      </c>
      <c r="F379" s="17" t="s">
        <v>25</v>
      </c>
      <c r="G379" s="18">
        <f t="shared" si="143"/>
        <v>0</v>
      </c>
      <c r="H379" s="18">
        <f t="shared" si="143"/>
        <v>0</v>
      </c>
      <c r="I379" s="18">
        <f>I380</f>
        <v>0</v>
      </c>
    </row>
    <row r="380" spans="1:9" ht="16.5" hidden="1" customHeight="1" x14ac:dyDescent="0.25">
      <c r="A380" s="1" t="s">
        <v>308</v>
      </c>
      <c r="B380" s="19" t="s">
        <v>26</v>
      </c>
      <c r="C380" s="17" t="s">
        <v>18</v>
      </c>
      <c r="D380" s="17" t="s">
        <v>605</v>
      </c>
      <c r="E380" s="17" t="s">
        <v>510</v>
      </c>
      <c r="F380" s="17" t="s">
        <v>27</v>
      </c>
      <c r="G380" s="18">
        <f t="shared" si="143"/>
        <v>0</v>
      </c>
      <c r="H380" s="18">
        <f t="shared" si="143"/>
        <v>0</v>
      </c>
      <c r="I380" s="18">
        <f>I381</f>
        <v>0</v>
      </c>
    </row>
    <row r="381" spans="1:9" ht="79.5" hidden="1" customHeight="1" x14ac:dyDescent="0.25">
      <c r="A381" s="1" t="s">
        <v>309</v>
      </c>
      <c r="B381" s="19" t="s">
        <v>28</v>
      </c>
      <c r="C381" s="17" t="s">
        <v>18</v>
      </c>
      <c r="D381" s="17" t="s">
        <v>605</v>
      </c>
      <c r="E381" s="17" t="s">
        <v>510</v>
      </c>
      <c r="F381" s="17" t="s">
        <v>29</v>
      </c>
      <c r="G381" s="18">
        <v>0</v>
      </c>
      <c r="H381" s="18">
        <v>0</v>
      </c>
      <c r="I381" s="18">
        <v>0</v>
      </c>
    </row>
    <row r="382" spans="1:9" ht="45.75" customHeight="1" x14ac:dyDescent="0.25">
      <c r="A382" s="1" t="s">
        <v>310</v>
      </c>
      <c r="B382" s="60" t="s">
        <v>689</v>
      </c>
      <c r="C382" s="17" t="s">
        <v>18</v>
      </c>
      <c r="D382" s="17" t="s">
        <v>605</v>
      </c>
      <c r="E382" s="17" t="s">
        <v>464</v>
      </c>
      <c r="F382" s="17"/>
      <c r="G382" s="18">
        <f t="shared" ref="G382:H382" si="144">G383</f>
        <v>3207.81</v>
      </c>
      <c r="H382" s="18">
        <f t="shared" si="144"/>
        <v>3207.81</v>
      </c>
      <c r="I382" s="18">
        <f>I383</f>
        <v>3207.81</v>
      </c>
    </row>
    <row r="383" spans="1:9" ht="47.25" customHeight="1" x14ac:dyDescent="0.25">
      <c r="A383" s="1" t="s">
        <v>578</v>
      </c>
      <c r="B383" s="63" t="s">
        <v>45</v>
      </c>
      <c r="C383" s="17" t="s">
        <v>18</v>
      </c>
      <c r="D383" s="17" t="s">
        <v>605</v>
      </c>
      <c r="E383" s="17" t="s">
        <v>511</v>
      </c>
      <c r="F383" s="17"/>
      <c r="G383" s="18">
        <f t="shared" ref="G383:H383" si="145">G384+G388</f>
        <v>3207.81</v>
      </c>
      <c r="H383" s="18">
        <f t="shared" si="145"/>
        <v>3207.81</v>
      </c>
      <c r="I383" s="18">
        <f>I384+I388</f>
        <v>3207.81</v>
      </c>
    </row>
    <row r="384" spans="1:9" ht="130.5" customHeight="1" x14ac:dyDescent="0.25">
      <c r="A384" s="1" t="s">
        <v>1027</v>
      </c>
      <c r="B384" s="66" t="s">
        <v>794</v>
      </c>
      <c r="C384" s="17" t="s">
        <v>18</v>
      </c>
      <c r="D384" s="17" t="s">
        <v>605</v>
      </c>
      <c r="E384" s="17" t="s">
        <v>990</v>
      </c>
      <c r="F384" s="17"/>
      <c r="G384" s="59">
        <f t="shared" ref="G384:H385" si="146">G385</f>
        <v>3207.81</v>
      </c>
      <c r="H384" s="59">
        <f t="shared" si="146"/>
        <v>3207.81</v>
      </c>
      <c r="I384" s="59">
        <f>I385</f>
        <v>3207.81</v>
      </c>
    </row>
    <row r="385" spans="1:9" ht="47.25" x14ac:dyDescent="0.25">
      <c r="A385" s="1" t="s">
        <v>1028</v>
      </c>
      <c r="B385" s="19" t="s">
        <v>24</v>
      </c>
      <c r="C385" s="17" t="s">
        <v>18</v>
      </c>
      <c r="D385" s="17" t="s">
        <v>605</v>
      </c>
      <c r="E385" s="17" t="s">
        <v>990</v>
      </c>
      <c r="F385" s="17" t="s">
        <v>25</v>
      </c>
      <c r="G385" s="59">
        <f t="shared" si="146"/>
        <v>3207.81</v>
      </c>
      <c r="H385" s="59">
        <f t="shared" si="146"/>
        <v>3207.81</v>
      </c>
      <c r="I385" s="59">
        <f>I386</f>
        <v>3207.81</v>
      </c>
    </row>
    <row r="386" spans="1:9" x14ac:dyDescent="0.25">
      <c r="A386" s="1" t="s">
        <v>1029</v>
      </c>
      <c r="B386" s="19" t="s">
        <v>26</v>
      </c>
      <c r="C386" s="17" t="s">
        <v>18</v>
      </c>
      <c r="D386" s="17" t="s">
        <v>605</v>
      </c>
      <c r="E386" s="17" t="s">
        <v>990</v>
      </c>
      <c r="F386" s="17" t="s">
        <v>27</v>
      </c>
      <c r="G386" s="68">
        <v>3207.81</v>
      </c>
      <c r="H386" s="68">
        <v>3207.81</v>
      </c>
      <c r="I386" s="59">
        <v>3207.81</v>
      </c>
    </row>
    <row r="387" spans="1:9" ht="31.5" hidden="1" x14ac:dyDescent="0.25">
      <c r="A387" s="1" t="s">
        <v>1030</v>
      </c>
      <c r="B387" s="19" t="s">
        <v>31</v>
      </c>
      <c r="C387" s="17" t="s">
        <v>18</v>
      </c>
      <c r="D387" s="17" t="s">
        <v>21</v>
      </c>
      <c r="E387" s="17" t="s">
        <v>512</v>
      </c>
      <c r="F387" s="17" t="s">
        <v>32</v>
      </c>
      <c r="G387" s="17"/>
      <c r="H387" s="17"/>
      <c r="I387" s="18">
        <v>0</v>
      </c>
    </row>
    <row r="388" spans="1:9" ht="153.75" hidden="1" customHeight="1" x14ac:dyDescent="0.25">
      <c r="A388" s="1" t="s">
        <v>1031</v>
      </c>
      <c r="B388" s="19" t="s">
        <v>163</v>
      </c>
      <c r="C388" s="17" t="s">
        <v>18</v>
      </c>
      <c r="D388" s="17" t="s">
        <v>21</v>
      </c>
      <c r="E388" s="17" t="s">
        <v>513</v>
      </c>
      <c r="F388" s="17"/>
      <c r="G388" s="17"/>
      <c r="H388" s="17"/>
      <c r="I388" s="18">
        <f>I389</f>
        <v>0</v>
      </c>
    </row>
    <row r="389" spans="1:9" ht="47.25" hidden="1" x14ac:dyDescent="0.25">
      <c r="A389" s="1" t="s">
        <v>1032</v>
      </c>
      <c r="B389" s="19" t="s">
        <v>24</v>
      </c>
      <c r="C389" s="17" t="s">
        <v>18</v>
      </c>
      <c r="D389" s="17" t="s">
        <v>21</v>
      </c>
      <c r="E389" s="17" t="s">
        <v>513</v>
      </c>
      <c r="F389" s="17" t="s">
        <v>25</v>
      </c>
      <c r="G389" s="17"/>
      <c r="H389" s="17"/>
      <c r="I389" s="18">
        <f>I390</f>
        <v>0</v>
      </c>
    </row>
    <row r="390" spans="1:9" hidden="1" x14ac:dyDescent="0.25">
      <c r="A390" s="1" t="s">
        <v>311</v>
      </c>
      <c r="B390" s="19" t="s">
        <v>26</v>
      </c>
      <c r="C390" s="17" t="s">
        <v>18</v>
      </c>
      <c r="D390" s="17" t="s">
        <v>21</v>
      </c>
      <c r="E390" s="17" t="s">
        <v>513</v>
      </c>
      <c r="F390" s="17" t="s">
        <v>27</v>
      </c>
      <c r="G390" s="17"/>
      <c r="H390" s="17"/>
      <c r="I390" s="18">
        <f>I391</f>
        <v>0</v>
      </c>
    </row>
    <row r="391" spans="1:9" ht="61.5" hidden="1" customHeight="1" x14ac:dyDescent="0.25">
      <c r="A391" s="1" t="s">
        <v>312</v>
      </c>
      <c r="B391" s="19" t="s">
        <v>28</v>
      </c>
      <c r="C391" s="17" t="s">
        <v>18</v>
      </c>
      <c r="D391" s="17" t="s">
        <v>21</v>
      </c>
      <c r="E391" s="17" t="s">
        <v>513</v>
      </c>
      <c r="F391" s="17" t="s">
        <v>29</v>
      </c>
      <c r="G391" s="17"/>
      <c r="H391" s="17"/>
      <c r="I391" s="18">
        <v>0</v>
      </c>
    </row>
    <row r="392" spans="1:9" x14ac:dyDescent="0.25">
      <c r="A392" s="1" t="s">
        <v>313</v>
      </c>
      <c r="B392" s="19" t="s">
        <v>604</v>
      </c>
      <c r="C392" s="17" t="s">
        <v>18</v>
      </c>
      <c r="D392" s="17" t="s">
        <v>33</v>
      </c>
      <c r="E392" s="17"/>
      <c r="F392" s="17"/>
      <c r="G392" s="18">
        <f t="shared" ref="G392:H392" si="147">G393</f>
        <v>2504.6500000000005</v>
      </c>
      <c r="H392" s="18">
        <f t="shared" si="147"/>
        <v>2500.0000000000005</v>
      </c>
      <c r="I392" s="18">
        <f>I393</f>
        <v>2500.0000000000005</v>
      </c>
    </row>
    <row r="393" spans="1:9" ht="47.25" x14ac:dyDescent="0.25">
      <c r="A393" s="1" t="s">
        <v>314</v>
      </c>
      <c r="B393" s="60" t="s">
        <v>792</v>
      </c>
      <c r="C393" s="17" t="s">
        <v>18</v>
      </c>
      <c r="D393" s="17" t="s">
        <v>33</v>
      </c>
      <c r="E393" s="17" t="s">
        <v>462</v>
      </c>
      <c r="F393" s="17"/>
      <c r="G393" s="18">
        <f>G394+G406+G412+G416</f>
        <v>2504.6500000000005</v>
      </c>
      <c r="H393" s="18">
        <f>H394+H406+H412+H416</f>
        <v>2500.0000000000005</v>
      </c>
      <c r="I393" s="18">
        <f>I394+I406+I412+I416</f>
        <v>2500.0000000000005</v>
      </c>
    </row>
    <row r="394" spans="1:9" ht="47.25" customHeight="1" x14ac:dyDescent="0.25">
      <c r="A394" s="1" t="s">
        <v>315</v>
      </c>
      <c r="B394" s="66" t="s">
        <v>795</v>
      </c>
      <c r="C394" s="17" t="s">
        <v>18</v>
      </c>
      <c r="D394" s="17" t="s">
        <v>33</v>
      </c>
      <c r="E394" s="17" t="s">
        <v>514</v>
      </c>
      <c r="F394" s="17"/>
      <c r="G394" s="18">
        <f>G395+G403+G400</f>
        <v>2410.6500000000005</v>
      </c>
      <c r="H394" s="18">
        <f t="shared" ref="H394:I394" si="148">H395+H403+H400</f>
        <v>2406.0000000000005</v>
      </c>
      <c r="I394" s="18">
        <f t="shared" si="148"/>
        <v>2406.0000000000005</v>
      </c>
    </row>
    <row r="395" spans="1:9" ht="108" customHeight="1" x14ac:dyDescent="0.25">
      <c r="A395" s="1" t="s">
        <v>886</v>
      </c>
      <c r="B395" s="66" t="s">
        <v>796</v>
      </c>
      <c r="C395" s="17" t="s">
        <v>18</v>
      </c>
      <c r="D395" s="17" t="s">
        <v>33</v>
      </c>
      <c r="E395" s="17" t="s">
        <v>515</v>
      </c>
      <c r="F395" s="17"/>
      <c r="G395" s="18">
        <f t="shared" ref="G395:H395" si="149">G396+G398</f>
        <v>58.3</v>
      </c>
      <c r="H395" s="18">
        <f t="shared" si="149"/>
        <v>58.3</v>
      </c>
      <c r="I395" s="18">
        <f>I396+I398</f>
        <v>58.3</v>
      </c>
    </row>
    <row r="396" spans="1:9" ht="78.75" customHeight="1" x14ac:dyDescent="0.25">
      <c r="A396" s="1" t="s">
        <v>887</v>
      </c>
      <c r="B396" s="19" t="s">
        <v>34</v>
      </c>
      <c r="C396" s="17" t="s">
        <v>18</v>
      </c>
      <c r="D396" s="17" t="s">
        <v>33</v>
      </c>
      <c r="E396" s="17" t="s">
        <v>515</v>
      </c>
      <c r="F396" s="17" t="s">
        <v>35</v>
      </c>
      <c r="G396" s="18">
        <f t="shared" ref="G396:H396" si="150">G397</f>
        <v>5</v>
      </c>
      <c r="H396" s="18">
        <f t="shared" si="150"/>
        <v>5</v>
      </c>
      <c r="I396" s="18">
        <f>I397</f>
        <v>5</v>
      </c>
    </row>
    <row r="397" spans="1:9" ht="31.5" x14ac:dyDescent="0.25">
      <c r="A397" s="1" t="s">
        <v>888</v>
      </c>
      <c r="B397" s="19" t="s">
        <v>36</v>
      </c>
      <c r="C397" s="17" t="s">
        <v>18</v>
      </c>
      <c r="D397" s="17" t="s">
        <v>33</v>
      </c>
      <c r="E397" s="17" t="s">
        <v>515</v>
      </c>
      <c r="F397" s="17" t="s">
        <v>37</v>
      </c>
      <c r="G397" s="18">
        <v>5</v>
      </c>
      <c r="H397" s="18">
        <v>5</v>
      </c>
      <c r="I397" s="18">
        <v>5</v>
      </c>
    </row>
    <row r="398" spans="1:9" ht="31.5" x14ac:dyDescent="0.25">
      <c r="A398" s="1" t="s">
        <v>889</v>
      </c>
      <c r="B398" s="24" t="s">
        <v>590</v>
      </c>
      <c r="C398" s="17" t="s">
        <v>18</v>
      </c>
      <c r="D398" s="17" t="s">
        <v>33</v>
      </c>
      <c r="E398" s="17" t="s">
        <v>515</v>
      </c>
      <c r="F398" s="17" t="s">
        <v>51</v>
      </c>
      <c r="G398" s="18">
        <f t="shared" ref="G398:H398" si="151">G399</f>
        <v>53.3</v>
      </c>
      <c r="H398" s="18">
        <f t="shared" si="151"/>
        <v>53.3</v>
      </c>
      <c r="I398" s="18">
        <f>I399</f>
        <v>53.3</v>
      </c>
    </row>
    <row r="399" spans="1:9" ht="47.25" x14ac:dyDescent="0.25">
      <c r="A399" s="1" t="s">
        <v>890</v>
      </c>
      <c r="B399" s="19" t="s">
        <v>52</v>
      </c>
      <c r="C399" s="17" t="s">
        <v>18</v>
      </c>
      <c r="D399" s="17" t="s">
        <v>33</v>
      </c>
      <c r="E399" s="17" t="s">
        <v>515</v>
      </c>
      <c r="F399" s="17" t="s">
        <v>53</v>
      </c>
      <c r="G399" s="18">
        <v>53.3</v>
      </c>
      <c r="H399" s="18">
        <v>53.3</v>
      </c>
      <c r="I399" s="18">
        <v>53.3</v>
      </c>
    </row>
    <row r="400" spans="1:9" ht="141.75" x14ac:dyDescent="0.25">
      <c r="A400" s="1" t="s">
        <v>579</v>
      </c>
      <c r="B400" s="66" t="s">
        <v>797</v>
      </c>
      <c r="C400" s="17" t="s">
        <v>18</v>
      </c>
      <c r="D400" s="17" t="s">
        <v>33</v>
      </c>
      <c r="E400" s="17" t="s">
        <v>644</v>
      </c>
      <c r="F400" s="17"/>
      <c r="G400" s="59" t="str">
        <f t="shared" ref="G400:H401" si="152">G401</f>
        <v>225,40</v>
      </c>
      <c r="H400" s="59" t="str">
        <f t="shared" si="152"/>
        <v>149,80</v>
      </c>
      <c r="I400" s="59">
        <f>I401</f>
        <v>149.80000000000001</v>
      </c>
    </row>
    <row r="401" spans="1:9" ht="51.75" customHeight="1" x14ac:dyDescent="0.25">
      <c r="A401" s="1" t="s">
        <v>580</v>
      </c>
      <c r="B401" s="19" t="s">
        <v>24</v>
      </c>
      <c r="C401" s="17" t="s">
        <v>18</v>
      </c>
      <c r="D401" s="17" t="s">
        <v>33</v>
      </c>
      <c r="E401" s="17" t="s">
        <v>644</v>
      </c>
      <c r="F401" s="17" t="s">
        <v>25</v>
      </c>
      <c r="G401" s="59" t="str">
        <f t="shared" si="152"/>
        <v>225,40</v>
      </c>
      <c r="H401" s="59" t="str">
        <f t="shared" si="152"/>
        <v>149,80</v>
      </c>
      <c r="I401" s="59">
        <f>I402</f>
        <v>149.80000000000001</v>
      </c>
    </row>
    <row r="402" spans="1:9" ht="22.5" customHeight="1" x14ac:dyDescent="0.25">
      <c r="A402" s="1" t="s">
        <v>327</v>
      </c>
      <c r="B402" s="19" t="s">
        <v>26</v>
      </c>
      <c r="C402" s="17" t="s">
        <v>18</v>
      </c>
      <c r="D402" s="17" t="s">
        <v>33</v>
      </c>
      <c r="E402" s="17" t="s">
        <v>644</v>
      </c>
      <c r="F402" s="17" t="s">
        <v>27</v>
      </c>
      <c r="G402" s="67" t="s">
        <v>991</v>
      </c>
      <c r="H402" s="67" t="s">
        <v>992</v>
      </c>
      <c r="I402" s="59">
        <v>149.80000000000001</v>
      </c>
    </row>
    <row r="403" spans="1:9" ht="134.25" customHeight="1" x14ac:dyDescent="0.25">
      <c r="A403" s="1" t="s">
        <v>638</v>
      </c>
      <c r="B403" s="66" t="s">
        <v>798</v>
      </c>
      <c r="C403" s="17" t="s">
        <v>18</v>
      </c>
      <c r="D403" s="17" t="s">
        <v>33</v>
      </c>
      <c r="E403" s="17" t="s">
        <v>993</v>
      </c>
      <c r="F403" s="17"/>
      <c r="G403" s="18">
        <f t="shared" ref="G403:H404" si="153">G404</f>
        <v>2126.9500000000003</v>
      </c>
      <c r="H403" s="18">
        <f t="shared" si="153"/>
        <v>2197.9</v>
      </c>
      <c r="I403" s="18">
        <f>I404</f>
        <v>2197.9</v>
      </c>
    </row>
    <row r="404" spans="1:9" ht="47.25" x14ac:dyDescent="0.25">
      <c r="A404" s="1" t="s">
        <v>328</v>
      </c>
      <c r="B404" s="19" t="s">
        <v>24</v>
      </c>
      <c r="C404" s="17" t="s">
        <v>18</v>
      </c>
      <c r="D404" s="17" t="s">
        <v>33</v>
      </c>
      <c r="E404" s="17" t="s">
        <v>993</v>
      </c>
      <c r="F404" s="17" t="s">
        <v>25</v>
      </c>
      <c r="G404" s="18">
        <f t="shared" si="153"/>
        <v>2126.9500000000003</v>
      </c>
      <c r="H404" s="18">
        <f t="shared" si="153"/>
        <v>2197.9</v>
      </c>
      <c r="I404" s="18">
        <f>I405</f>
        <v>2197.9</v>
      </c>
    </row>
    <row r="405" spans="1:9" x14ac:dyDescent="0.25">
      <c r="A405" s="1" t="s">
        <v>329</v>
      </c>
      <c r="B405" s="19" t="s">
        <v>26</v>
      </c>
      <c r="C405" s="17" t="s">
        <v>18</v>
      </c>
      <c r="D405" s="17" t="s">
        <v>33</v>
      </c>
      <c r="E405" s="17" t="s">
        <v>993</v>
      </c>
      <c r="F405" s="17" t="s">
        <v>27</v>
      </c>
      <c r="G405" s="18">
        <f>2197.9-70.95</f>
        <v>2126.9500000000003</v>
      </c>
      <c r="H405" s="18">
        <v>2197.9</v>
      </c>
      <c r="I405" s="18">
        <v>2197.9</v>
      </c>
    </row>
    <row r="406" spans="1:9" ht="31.5" x14ac:dyDescent="0.25">
      <c r="A406" s="1" t="s">
        <v>330</v>
      </c>
      <c r="B406" s="66" t="s">
        <v>799</v>
      </c>
      <c r="C406" s="17" t="s">
        <v>18</v>
      </c>
      <c r="D406" s="17" t="s">
        <v>33</v>
      </c>
      <c r="E406" s="17" t="s">
        <v>516</v>
      </c>
      <c r="F406" s="17"/>
      <c r="G406" s="18">
        <f t="shared" ref="G406:H406" si="154">G407</f>
        <v>36.5</v>
      </c>
      <c r="H406" s="18">
        <f t="shared" si="154"/>
        <v>36.5</v>
      </c>
      <c r="I406" s="18">
        <f>I407</f>
        <v>36.5</v>
      </c>
    </row>
    <row r="407" spans="1:9" ht="146.25" customHeight="1" x14ac:dyDescent="0.25">
      <c r="A407" s="1" t="s">
        <v>331</v>
      </c>
      <c r="B407" s="55" t="s">
        <v>800</v>
      </c>
      <c r="C407" s="16" t="s">
        <v>18</v>
      </c>
      <c r="D407" s="16" t="s">
        <v>33</v>
      </c>
      <c r="E407" s="16" t="s">
        <v>517</v>
      </c>
      <c r="F407" s="16"/>
      <c r="G407" s="18">
        <f t="shared" ref="G407:H407" si="155">G408+G410</f>
        <v>36.5</v>
      </c>
      <c r="H407" s="18">
        <f t="shared" si="155"/>
        <v>36.5</v>
      </c>
      <c r="I407" s="18">
        <f>I408+I410</f>
        <v>36.5</v>
      </c>
    </row>
    <row r="408" spans="1:9" ht="83.25" customHeight="1" x14ac:dyDescent="0.25">
      <c r="A408" s="1" t="s">
        <v>332</v>
      </c>
      <c r="B408" s="19" t="s">
        <v>34</v>
      </c>
      <c r="C408" s="17" t="s">
        <v>18</v>
      </c>
      <c r="D408" s="17" t="s">
        <v>33</v>
      </c>
      <c r="E408" s="16" t="s">
        <v>517</v>
      </c>
      <c r="F408" s="17" t="s">
        <v>35</v>
      </c>
      <c r="G408" s="18">
        <f t="shared" ref="G408:H408" si="156">G409</f>
        <v>0</v>
      </c>
      <c r="H408" s="18">
        <f t="shared" si="156"/>
        <v>0</v>
      </c>
      <c r="I408" s="18">
        <f>I409</f>
        <v>0</v>
      </c>
    </row>
    <row r="409" spans="1:9" ht="31.5" x14ac:dyDescent="0.25">
      <c r="A409" s="1" t="s">
        <v>581</v>
      </c>
      <c r="B409" s="19" t="s">
        <v>36</v>
      </c>
      <c r="C409" s="17" t="s">
        <v>18</v>
      </c>
      <c r="D409" s="17" t="s">
        <v>33</v>
      </c>
      <c r="E409" s="16" t="s">
        <v>517</v>
      </c>
      <c r="F409" s="17" t="s">
        <v>37</v>
      </c>
      <c r="G409" s="18">
        <v>0</v>
      </c>
      <c r="H409" s="18">
        <v>0</v>
      </c>
      <c r="I409" s="18">
        <v>0</v>
      </c>
    </row>
    <row r="410" spans="1:9" ht="31.5" x14ac:dyDescent="0.25">
      <c r="A410" s="1" t="s">
        <v>582</v>
      </c>
      <c r="B410" s="24" t="s">
        <v>590</v>
      </c>
      <c r="C410" s="17" t="s">
        <v>18</v>
      </c>
      <c r="D410" s="17" t="s">
        <v>33</v>
      </c>
      <c r="E410" s="16" t="s">
        <v>517</v>
      </c>
      <c r="F410" s="17" t="s">
        <v>51</v>
      </c>
      <c r="G410" s="18">
        <f t="shared" ref="G410:H410" si="157">G411</f>
        <v>36.5</v>
      </c>
      <c r="H410" s="18">
        <f t="shared" si="157"/>
        <v>36.5</v>
      </c>
      <c r="I410" s="18">
        <f>I411</f>
        <v>36.5</v>
      </c>
    </row>
    <row r="411" spans="1:9" ht="47.25" x14ac:dyDescent="0.25">
      <c r="A411" s="1" t="s">
        <v>333</v>
      </c>
      <c r="B411" s="19" t="s">
        <v>52</v>
      </c>
      <c r="C411" s="17" t="s">
        <v>18</v>
      </c>
      <c r="D411" s="17" t="s">
        <v>33</v>
      </c>
      <c r="E411" s="16" t="s">
        <v>517</v>
      </c>
      <c r="F411" s="17" t="s">
        <v>53</v>
      </c>
      <c r="G411" s="18">
        <v>36.5</v>
      </c>
      <c r="H411" s="18">
        <v>36.5</v>
      </c>
      <c r="I411" s="18">
        <v>36.5</v>
      </c>
    </row>
    <row r="412" spans="1:9" ht="36.75" customHeight="1" x14ac:dyDescent="0.25">
      <c r="A412" s="1" t="s">
        <v>334</v>
      </c>
      <c r="B412" s="66" t="s">
        <v>38</v>
      </c>
      <c r="C412" s="17" t="s">
        <v>18</v>
      </c>
      <c r="D412" s="17" t="s">
        <v>33</v>
      </c>
      <c r="E412" s="17" t="s">
        <v>518</v>
      </c>
      <c r="F412" s="17"/>
      <c r="G412" s="18">
        <f t="shared" ref="G412:H414" si="158">G413</f>
        <v>41.5</v>
      </c>
      <c r="H412" s="18">
        <f t="shared" si="158"/>
        <v>41.5</v>
      </c>
      <c r="I412" s="18">
        <f>I413</f>
        <v>41.5</v>
      </c>
    </row>
    <row r="413" spans="1:9" ht="193.5" customHeight="1" x14ac:dyDescent="0.25">
      <c r="A413" s="1" t="s">
        <v>335</v>
      </c>
      <c r="B413" s="66" t="s">
        <v>801</v>
      </c>
      <c r="C413" s="17" t="s">
        <v>18</v>
      </c>
      <c r="D413" s="17" t="s">
        <v>33</v>
      </c>
      <c r="E413" s="17" t="s">
        <v>519</v>
      </c>
      <c r="F413" s="17"/>
      <c r="G413" s="18">
        <f t="shared" si="158"/>
        <v>41.5</v>
      </c>
      <c r="H413" s="18">
        <f t="shared" si="158"/>
        <v>41.5</v>
      </c>
      <c r="I413" s="18">
        <f>I414</f>
        <v>41.5</v>
      </c>
    </row>
    <row r="414" spans="1:9" ht="31.5" x14ac:dyDescent="0.25">
      <c r="A414" s="1" t="s">
        <v>336</v>
      </c>
      <c r="B414" s="24" t="s">
        <v>590</v>
      </c>
      <c r="C414" s="17" t="s">
        <v>18</v>
      </c>
      <c r="D414" s="17" t="s">
        <v>33</v>
      </c>
      <c r="E414" s="17" t="s">
        <v>519</v>
      </c>
      <c r="F414" s="17" t="s">
        <v>51</v>
      </c>
      <c r="G414" s="18">
        <f t="shared" si="158"/>
        <v>41.5</v>
      </c>
      <c r="H414" s="18">
        <f t="shared" si="158"/>
        <v>41.5</v>
      </c>
      <c r="I414" s="18">
        <f>I415</f>
        <v>41.5</v>
      </c>
    </row>
    <row r="415" spans="1:9" ht="47.25" x14ac:dyDescent="0.25">
      <c r="A415" s="1" t="s">
        <v>337</v>
      </c>
      <c r="B415" s="24" t="s">
        <v>52</v>
      </c>
      <c r="C415" s="17" t="s">
        <v>18</v>
      </c>
      <c r="D415" s="17" t="s">
        <v>33</v>
      </c>
      <c r="E415" s="17" t="s">
        <v>519</v>
      </c>
      <c r="F415" s="17" t="s">
        <v>53</v>
      </c>
      <c r="G415" s="18">
        <v>41.5</v>
      </c>
      <c r="H415" s="18">
        <v>41.5</v>
      </c>
      <c r="I415" s="18">
        <v>41.5</v>
      </c>
    </row>
    <row r="416" spans="1:9" ht="36" customHeight="1" x14ac:dyDescent="0.25">
      <c r="A416" s="1" t="s">
        <v>338</v>
      </c>
      <c r="B416" s="55" t="s">
        <v>802</v>
      </c>
      <c r="C416" s="17" t="s">
        <v>18</v>
      </c>
      <c r="D416" s="17" t="s">
        <v>33</v>
      </c>
      <c r="E416" s="17" t="s">
        <v>622</v>
      </c>
      <c r="F416" s="17"/>
      <c r="G416" s="18">
        <f t="shared" ref="G416:H418" si="159">G417</f>
        <v>16</v>
      </c>
      <c r="H416" s="18">
        <f t="shared" si="159"/>
        <v>16</v>
      </c>
      <c r="I416" s="18">
        <f>I417</f>
        <v>16</v>
      </c>
    </row>
    <row r="417" spans="1:9" ht="97.5" customHeight="1" x14ac:dyDescent="0.25">
      <c r="A417" s="1" t="s">
        <v>339</v>
      </c>
      <c r="B417" s="66" t="s">
        <v>994</v>
      </c>
      <c r="C417" s="17" t="s">
        <v>18</v>
      </c>
      <c r="D417" s="17" t="s">
        <v>33</v>
      </c>
      <c r="E417" s="17" t="s">
        <v>623</v>
      </c>
      <c r="F417" s="17"/>
      <c r="G417" s="18">
        <f t="shared" si="159"/>
        <v>16</v>
      </c>
      <c r="H417" s="18">
        <f t="shared" si="159"/>
        <v>16</v>
      </c>
      <c r="I417" s="18">
        <f>I418</f>
        <v>16</v>
      </c>
    </row>
    <row r="418" spans="1:9" ht="30.75" customHeight="1" x14ac:dyDescent="0.25">
      <c r="A418" s="1" t="s">
        <v>678</v>
      </c>
      <c r="B418" s="24" t="s">
        <v>590</v>
      </c>
      <c r="C418" s="17" t="s">
        <v>18</v>
      </c>
      <c r="D418" s="17" t="s">
        <v>33</v>
      </c>
      <c r="E418" s="17" t="s">
        <v>623</v>
      </c>
      <c r="F418" s="17" t="s">
        <v>51</v>
      </c>
      <c r="G418" s="18">
        <f t="shared" si="159"/>
        <v>16</v>
      </c>
      <c r="H418" s="18">
        <f t="shared" si="159"/>
        <v>16</v>
      </c>
      <c r="I418" s="18">
        <f>I419</f>
        <v>16</v>
      </c>
    </row>
    <row r="419" spans="1:9" ht="30.75" customHeight="1" x14ac:dyDescent="0.25">
      <c r="A419" s="1" t="s">
        <v>1033</v>
      </c>
      <c r="B419" s="24" t="s">
        <v>52</v>
      </c>
      <c r="C419" s="17" t="s">
        <v>18</v>
      </c>
      <c r="D419" s="17" t="s">
        <v>33</v>
      </c>
      <c r="E419" s="17" t="s">
        <v>623</v>
      </c>
      <c r="F419" s="17" t="s">
        <v>53</v>
      </c>
      <c r="G419" s="18">
        <v>16</v>
      </c>
      <c r="H419" s="18">
        <v>16</v>
      </c>
      <c r="I419" s="18">
        <v>16</v>
      </c>
    </row>
    <row r="420" spans="1:9" x14ac:dyDescent="0.25">
      <c r="A420" s="1" t="s">
        <v>1034</v>
      </c>
      <c r="B420" s="40" t="s">
        <v>172</v>
      </c>
      <c r="C420" s="21" t="s">
        <v>18</v>
      </c>
      <c r="D420" s="21" t="s">
        <v>39</v>
      </c>
      <c r="E420" s="21"/>
      <c r="F420" s="21"/>
      <c r="G420" s="14">
        <f>G421+G469</f>
        <v>82485.799999999988</v>
      </c>
      <c r="H420" s="14">
        <f>H421+H469</f>
        <v>71044.290000000008</v>
      </c>
      <c r="I420" s="14">
        <f>I421+I469</f>
        <v>70326.290000000008</v>
      </c>
    </row>
    <row r="421" spans="1:9" x14ac:dyDescent="0.25">
      <c r="A421" s="1" t="s">
        <v>1035</v>
      </c>
      <c r="B421" s="41" t="s">
        <v>40</v>
      </c>
      <c r="C421" s="17" t="s">
        <v>18</v>
      </c>
      <c r="D421" s="17" t="s">
        <v>41</v>
      </c>
      <c r="E421" s="17"/>
      <c r="F421" s="17"/>
      <c r="G421" s="18">
        <f t="shared" ref="G421:H421" si="160">G428+G422</f>
        <v>60605.7</v>
      </c>
      <c r="H421" s="18">
        <f t="shared" si="160"/>
        <v>50201.89</v>
      </c>
      <c r="I421" s="18">
        <f>I428+I422</f>
        <v>49483.89</v>
      </c>
    </row>
    <row r="422" spans="1:9" ht="63" hidden="1" customHeight="1" x14ac:dyDescent="0.25">
      <c r="A422" s="1" t="s">
        <v>1036</v>
      </c>
      <c r="B422" s="30" t="s">
        <v>154</v>
      </c>
      <c r="C422" s="17" t="s">
        <v>18</v>
      </c>
      <c r="D422" s="16" t="s">
        <v>41</v>
      </c>
      <c r="E422" s="16" t="s">
        <v>118</v>
      </c>
      <c r="F422" s="26"/>
      <c r="G422" s="18">
        <f t="shared" ref="G422:H426" si="161">G423</f>
        <v>0</v>
      </c>
      <c r="H422" s="18">
        <f t="shared" si="161"/>
        <v>0</v>
      </c>
      <c r="I422" s="18">
        <f>I423</f>
        <v>0</v>
      </c>
    </row>
    <row r="423" spans="1:9" ht="48" hidden="1" customHeight="1" x14ac:dyDescent="0.25">
      <c r="A423" s="1" t="s">
        <v>1037</v>
      </c>
      <c r="B423" s="30" t="s">
        <v>161</v>
      </c>
      <c r="C423" s="17" t="s">
        <v>18</v>
      </c>
      <c r="D423" s="16" t="s">
        <v>41</v>
      </c>
      <c r="E423" s="16" t="s">
        <v>146</v>
      </c>
      <c r="F423" s="26"/>
      <c r="G423" s="18">
        <f t="shared" si="161"/>
        <v>0</v>
      </c>
      <c r="H423" s="18">
        <f t="shared" si="161"/>
        <v>0</v>
      </c>
      <c r="I423" s="18">
        <f>I424</f>
        <v>0</v>
      </c>
    </row>
    <row r="424" spans="1:9" ht="189" hidden="1" customHeight="1" x14ac:dyDescent="0.25">
      <c r="A424" s="1" t="s">
        <v>1038</v>
      </c>
      <c r="B424" s="30" t="s">
        <v>162</v>
      </c>
      <c r="C424" s="17" t="s">
        <v>18</v>
      </c>
      <c r="D424" s="16" t="s">
        <v>41</v>
      </c>
      <c r="E424" s="16" t="s">
        <v>147</v>
      </c>
      <c r="F424" s="36"/>
      <c r="G424" s="18">
        <f t="shared" si="161"/>
        <v>0</v>
      </c>
      <c r="H424" s="18">
        <f t="shared" si="161"/>
        <v>0</v>
      </c>
      <c r="I424" s="18">
        <f>I425</f>
        <v>0</v>
      </c>
    </row>
    <row r="425" spans="1:9" hidden="1" x14ac:dyDescent="0.25">
      <c r="A425" s="1" t="s">
        <v>1039</v>
      </c>
      <c r="B425" s="19" t="s">
        <v>26</v>
      </c>
      <c r="C425" s="17" t="s">
        <v>18</v>
      </c>
      <c r="D425" s="16" t="s">
        <v>41</v>
      </c>
      <c r="E425" s="16" t="s">
        <v>147</v>
      </c>
      <c r="F425" s="36">
        <v>600</v>
      </c>
      <c r="G425" s="18">
        <f t="shared" si="161"/>
        <v>0</v>
      </c>
      <c r="H425" s="18">
        <f t="shared" si="161"/>
        <v>0</v>
      </c>
      <c r="I425" s="18">
        <f>I426</f>
        <v>0</v>
      </c>
    </row>
    <row r="426" spans="1:9" ht="66" hidden="1" customHeight="1" x14ac:dyDescent="0.25">
      <c r="A426" s="1" t="s">
        <v>1040</v>
      </c>
      <c r="B426" s="19" t="s">
        <v>28</v>
      </c>
      <c r="C426" s="17" t="s">
        <v>18</v>
      </c>
      <c r="D426" s="16" t="s">
        <v>41</v>
      </c>
      <c r="E426" s="16" t="s">
        <v>147</v>
      </c>
      <c r="F426" s="36">
        <v>610</v>
      </c>
      <c r="G426" s="18">
        <f t="shared" si="161"/>
        <v>0</v>
      </c>
      <c r="H426" s="18">
        <f t="shared" si="161"/>
        <v>0</v>
      </c>
      <c r="I426" s="18">
        <f>I427</f>
        <v>0</v>
      </c>
    </row>
    <row r="427" spans="1:9" ht="31.5" hidden="1" x14ac:dyDescent="0.25">
      <c r="A427" s="1" t="s">
        <v>1041</v>
      </c>
      <c r="B427" s="19" t="s">
        <v>31</v>
      </c>
      <c r="C427" s="17" t="s">
        <v>18</v>
      </c>
      <c r="D427" s="16" t="s">
        <v>41</v>
      </c>
      <c r="E427" s="16" t="s">
        <v>147</v>
      </c>
      <c r="F427" s="36">
        <v>612</v>
      </c>
      <c r="G427" s="18">
        <v>0</v>
      </c>
      <c r="H427" s="18">
        <v>0</v>
      </c>
      <c r="I427" s="18">
        <v>0</v>
      </c>
    </row>
    <row r="428" spans="1:9" ht="47.25" customHeight="1" x14ac:dyDescent="0.25">
      <c r="A428" s="1" t="s">
        <v>340</v>
      </c>
      <c r="B428" s="60" t="s">
        <v>689</v>
      </c>
      <c r="C428" s="17" t="s">
        <v>18</v>
      </c>
      <c r="D428" s="17" t="s">
        <v>41</v>
      </c>
      <c r="E428" s="17" t="s">
        <v>464</v>
      </c>
      <c r="F428" s="17"/>
      <c r="G428" s="18">
        <f t="shared" ref="G428:H428" si="162">G429+G437+G445</f>
        <v>60605.7</v>
      </c>
      <c r="H428" s="18">
        <f t="shared" si="162"/>
        <v>50201.89</v>
      </c>
      <c r="I428" s="18">
        <f>I429+I437+I445</f>
        <v>49483.89</v>
      </c>
    </row>
    <row r="429" spans="1:9" ht="31.5" customHeight="1" x14ac:dyDescent="0.25">
      <c r="A429" s="1" t="s">
        <v>341</v>
      </c>
      <c r="B429" s="66" t="s">
        <v>42</v>
      </c>
      <c r="C429" s="17" t="s">
        <v>18</v>
      </c>
      <c r="D429" s="17" t="s">
        <v>41</v>
      </c>
      <c r="E429" s="17" t="s">
        <v>520</v>
      </c>
      <c r="F429" s="17"/>
      <c r="G429" s="18">
        <f t="shared" ref="G429:H429" si="163">G430+G433</f>
        <v>13202.86</v>
      </c>
      <c r="H429" s="18">
        <f t="shared" si="163"/>
        <v>12580.94</v>
      </c>
      <c r="I429" s="18">
        <f>I430+I433</f>
        <v>12456.94</v>
      </c>
    </row>
    <row r="430" spans="1:9" ht="97.5" customHeight="1" x14ac:dyDescent="0.25">
      <c r="A430" s="1" t="s">
        <v>342</v>
      </c>
      <c r="B430" s="66" t="s">
        <v>803</v>
      </c>
      <c r="C430" s="17" t="s">
        <v>18</v>
      </c>
      <c r="D430" s="17" t="s">
        <v>41</v>
      </c>
      <c r="E430" s="17" t="s">
        <v>995</v>
      </c>
      <c r="F430" s="17"/>
      <c r="G430" s="18">
        <f t="shared" ref="G430:H431" si="164">G431</f>
        <v>13202.86</v>
      </c>
      <c r="H430" s="18">
        <f t="shared" si="164"/>
        <v>12580.94</v>
      </c>
      <c r="I430" s="18">
        <f>I431</f>
        <v>12456.94</v>
      </c>
    </row>
    <row r="431" spans="1:9" ht="47.25" x14ac:dyDescent="0.25">
      <c r="A431" s="1" t="s">
        <v>343</v>
      </c>
      <c r="B431" s="19" t="s">
        <v>24</v>
      </c>
      <c r="C431" s="17" t="s">
        <v>18</v>
      </c>
      <c r="D431" s="17" t="s">
        <v>41</v>
      </c>
      <c r="E431" s="17" t="s">
        <v>995</v>
      </c>
      <c r="F431" s="17" t="s">
        <v>25</v>
      </c>
      <c r="G431" s="18">
        <f t="shared" si="164"/>
        <v>13202.86</v>
      </c>
      <c r="H431" s="18">
        <f t="shared" si="164"/>
        <v>12580.94</v>
      </c>
      <c r="I431" s="18">
        <f>I432</f>
        <v>12456.94</v>
      </c>
    </row>
    <row r="432" spans="1:9" x14ac:dyDescent="0.25">
      <c r="A432" s="1" t="s">
        <v>344</v>
      </c>
      <c r="B432" s="19" t="s">
        <v>26</v>
      </c>
      <c r="C432" s="17" t="s">
        <v>18</v>
      </c>
      <c r="D432" s="17" t="s">
        <v>41</v>
      </c>
      <c r="E432" s="17" t="s">
        <v>995</v>
      </c>
      <c r="F432" s="17" t="s">
        <v>27</v>
      </c>
      <c r="G432" s="18">
        <f>12518.94+683.92</f>
        <v>13202.86</v>
      </c>
      <c r="H432" s="18">
        <v>12580.94</v>
      </c>
      <c r="I432" s="18">
        <v>12456.94</v>
      </c>
    </row>
    <row r="433" spans="1:9" ht="118.5" hidden="1" customHeight="1" x14ac:dyDescent="0.25">
      <c r="A433" s="1" t="s">
        <v>345</v>
      </c>
      <c r="B433" s="19" t="s">
        <v>43</v>
      </c>
      <c r="C433" s="17" t="s">
        <v>18</v>
      </c>
      <c r="D433" s="17" t="s">
        <v>41</v>
      </c>
      <c r="E433" s="17" t="s">
        <v>521</v>
      </c>
      <c r="F433" s="17"/>
      <c r="G433" s="17"/>
      <c r="H433" s="17"/>
      <c r="I433" s="18">
        <f>I434</f>
        <v>0</v>
      </c>
    </row>
    <row r="434" spans="1:9" ht="47.25" hidden="1" x14ac:dyDescent="0.25">
      <c r="A434" s="1" t="s">
        <v>1042</v>
      </c>
      <c r="B434" s="19" t="s">
        <v>24</v>
      </c>
      <c r="C434" s="17" t="s">
        <v>18</v>
      </c>
      <c r="D434" s="17" t="s">
        <v>41</v>
      </c>
      <c r="E434" s="17" t="s">
        <v>521</v>
      </c>
      <c r="F434" s="17" t="s">
        <v>25</v>
      </c>
      <c r="G434" s="17"/>
      <c r="H434" s="17"/>
      <c r="I434" s="18">
        <f>I435</f>
        <v>0</v>
      </c>
    </row>
    <row r="435" spans="1:9" hidden="1" x14ac:dyDescent="0.25">
      <c r="A435" s="1" t="s">
        <v>1043</v>
      </c>
      <c r="B435" s="19" t="s">
        <v>26</v>
      </c>
      <c r="C435" s="17" t="s">
        <v>18</v>
      </c>
      <c r="D435" s="17" t="s">
        <v>41</v>
      </c>
      <c r="E435" s="17" t="s">
        <v>521</v>
      </c>
      <c r="F435" s="17" t="s">
        <v>27</v>
      </c>
      <c r="G435" s="17"/>
      <c r="H435" s="17"/>
      <c r="I435" s="18">
        <f>I436</f>
        <v>0</v>
      </c>
    </row>
    <row r="436" spans="1:9" ht="30" hidden="1" customHeight="1" x14ac:dyDescent="0.25">
      <c r="A436" s="1" t="s">
        <v>1044</v>
      </c>
      <c r="B436" s="19" t="s">
        <v>28</v>
      </c>
      <c r="C436" s="17" t="s">
        <v>18</v>
      </c>
      <c r="D436" s="17" t="s">
        <v>41</v>
      </c>
      <c r="E436" s="17" t="s">
        <v>521</v>
      </c>
      <c r="F436" s="17" t="s">
        <v>29</v>
      </c>
      <c r="G436" s="17"/>
      <c r="H436" s="17"/>
      <c r="I436" s="18">
        <v>0</v>
      </c>
    </row>
    <row r="437" spans="1:9" ht="31.5" x14ac:dyDescent="0.25">
      <c r="A437" s="1" t="s">
        <v>891</v>
      </c>
      <c r="B437" s="66" t="s">
        <v>44</v>
      </c>
      <c r="C437" s="17" t="s">
        <v>18</v>
      </c>
      <c r="D437" s="17" t="s">
        <v>41</v>
      </c>
      <c r="E437" s="17" t="s">
        <v>522</v>
      </c>
      <c r="F437" s="17"/>
      <c r="G437" s="18">
        <f t="shared" ref="G437:H439" si="165">G438</f>
        <v>36850.959999999999</v>
      </c>
      <c r="H437" s="18">
        <f t="shared" si="165"/>
        <v>36550.85</v>
      </c>
      <c r="I437" s="18">
        <f>I438</f>
        <v>36538.85</v>
      </c>
    </row>
    <row r="438" spans="1:9" ht="93" customHeight="1" x14ac:dyDescent="0.25">
      <c r="A438" s="1" t="s">
        <v>892</v>
      </c>
      <c r="B438" s="66" t="s">
        <v>804</v>
      </c>
      <c r="C438" s="17" t="s">
        <v>18</v>
      </c>
      <c r="D438" s="17" t="s">
        <v>41</v>
      </c>
      <c r="E438" s="17" t="s">
        <v>996</v>
      </c>
      <c r="F438" s="17"/>
      <c r="G438" s="18">
        <f t="shared" si="165"/>
        <v>36850.959999999999</v>
      </c>
      <c r="H438" s="18">
        <f t="shared" si="165"/>
        <v>36550.85</v>
      </c>
      <c r="I438" s="18">
        <f>I439</f>
        <v>36538.85</v>
      </c>
    </row>
    <row r="439" spans="1:9" ht="47.25" x14ac:dyDescent="0.25">
      <c r="A439" s="1" t="s">
        <v>893</v>
      </c>
      <c r="B439" s="19" t="s">
        <v>24</v>
      </c>
      <c r="C439" s="17" t="s">
        <v>18</v>
      </c>
      <c r="D439" s="17" t="s">
        <v>41</v>
      </c>
      <c r="E439" s="17" t="s">
        <v>996</v>
      </c>
      <c r="F439" s="17" t="s">
        <v>25</v>
      </c>
      <c r="G439" s="18">
        <f t="shared" si="165"/>
        <v>36850.959999999999</v>
      </c>
      <c r="H439" s="18">
        <f t="shared" si="165"/>
        <v>36550.85</v>
      </c>
      <c r="I439" s="18">
        <f>I440</f>
        <v>36538.85</v>
      </c>
    </row>
    <row r="440" spans="1:9" x14ac:dyDescent="0.25">
      <c r="A440" s="1" t="s">
        <v>894</v>
      </c>
      <c r="B440" s="19" t="s">
        <v>26</v>
      </c>
      <c r="C440" s="17" t="s">
        <v>18</v>
      </c>
      <c r="D440" s="17" t="s">
        <v>41</v>
      </c>
      <c r="E440" s="17" t="s">
        <v>996</v>
      </c>
      <c r="F440" s="17" t="s">
        <v>27</v>
      </c>
      <c r="G440" s="18">
        <f>36550.85-14+314.11</f>
        <v>36850.959999999999</v>
      </c>
      <c r="H440" s="18">
        <v>36550.85</v>
      </c>
      <c r="I440" s="18">
        <f>36550.85-12</f>
        <v>36538.85</v>
      </c>
    </row>
    <row r="441" spans="1:9" ht="0.75" hidden="1" customHeight="1" x14ac:dyDescent="0.25">
      <c r="A441" s="1" t="s">
        <v>895</v>
      </c>
      <c r="B441" s="19"/>
      <c r="C441" s="17"/>
      <c r="D441" s="17"/>
      <c r="E441" s="17"/>
      <c r="F441" s="17"/>
      <c r="G441" s="17"/>
      <c r="H441" s="17"/>
      <c r="I441" s="18"/>
    </row>
    <row r="442" spans="1:9" ht="0.75" hidden="1" customHeight="1" x14ac:dyDescent="0.25">
      <c r="A442" s="1" t="s">
        <v>896</v>
      </c>
      <c r="B442" s="19" t="s">
        <v>319</v>
      </c>
      <c r="C442" s="17" t="s">
        <v>18</v>
      </c>
      <c r="D442" s="17" t="s">
        <v>41</v>
      </c>
      <c r="E442" s="17" t="s">
        <v>320</v>
      </c>
      <c r="F442" s="17"/>
      <c r="G442" s="17"/>
      <c r="H442" s="17"/>
      <c r="I442" s="18">
        <f>I443</f>
        <v>0</v>
      </c>
    </row>
    <row r="443" spans="1:9" ht="47.25" hidden="1" x14ac:dyDescent="0.25">
      <c r="A443" s="1" t="s">
        <v>897</v>
      </c>
      <c r="B443" s="19" t="s">
        <v>24</v>
      </c>
      <c r="C443" s="17" t="s">
        <v>18</v>
      </c>
      <c r="D443" s="17" t="s">
        <v>41</v>
      </c>
      <c r="E443" s="17" t="s">
        <v>320</v>
      </c>
      <c r="F443" s="17" t="s">
        <v>25</v>
      </c>
      <c r="G443" s="17"/>
      <c r="H443" s="17"/>
      <c r="I443" s="18">
        <f>I444</f>
        <v>0</v>
      </c>
    </row>
    <row r="444" spans="1:9" ht="31.5" hidden="1" x14ac:dyDescent="0.25">
      <c r="A444" s="1" t="s">
        <v>898</v>
      </c>
      <c r="B444" s="19" t="s">
        <v>31</v>
      </c>
      <c r="C444" s="17" t="s">
        <v>18</v>
      </c>
      <c r="D444" s="17" t="s">
        <v>41</v>
      </c>
      <c r="E444" s="17" t="s">
        <v>320</v>
      </c>
      <c r="F444" s="17" t="s">
        <v>32</v>
      </c>
      <c r="G444" s="17"/>
      <c r="H444" s="17"/>
      <c r="I444" s="18">
        <v>0</v>
      </c>
    </row>
    <row r="445" spans="1:9" ht="47.25" x14ac:dyDescent="0.25">
      <c r="A445" s="1" t="s">
        <v>899</v>
      </c>
      <c r="B445" s="63" t="s">
        <v>45</v>
      </c>
      <c r="C445" s="17" t="s">
        <v>18</v>
      </c>
      <c r="D445" s="17" t="s">
        <v>41</v>
      </c>
      <c r="E445" s="17" t="s">
        <v>511</v>
      </c>
      <c r="F445" s="17"/>
      <c r="G445" s="18">
        <f>G446+G457+G460+G463+G466</f>
        <v>10551.88</v>
      </c>
      <c r="H445" s="18">
        <f t="shared" ref="H445:I445" si="166">H446+H457+H460+H463+H466</f>
        <v>1070.1000000000001</v>
      </c>
      <c r="I445" s="18">
        <f t="shared" si="166"/>
        <v>488.1</v>
      </c>
    </row>
    <row r="446" spans="1:9" ht="143.25" customHeight="1" x14ac:dyDescent="0.25">
      <c r="A446" s="1" t="s">
        <v>900</v>
      </c>
      <c r="B446" s="66" t="s">
        <v>805</v>
      </c>
      <c r="C446" s="17" t="s">
        <v>18</v>
      </c>
      <c r="D446" s="17" t="s">
        <v>41</v>
      </c>
      <c r="E446" s="17" t="s">
        <v>645</v>
      </c>
      <c r="F446" s="17"/>
      <c r="G446" s="18">
        <f t="shared" ref="G446:H447" si="167">G447</f>
        <v>272.7</v>
      </c>
      <c r="H446" s="18">
        <f t="shared" si="167"/>
        <v>272.7</v>
      </c>
      <c r="I446" s="18">
        <f>I447</f>
        <v>272.7</v>
      </c>
    </row>
    <row r="447" spans="1:9" ht="47.25" x14ac:dyDescent="0.25">
      <c r="A447" s="1" t="s">
        <v>901</v>
      </c>
      <c r="B447" s="19" t="s">
        <v>24</v>
      </c>
      <c r="C447" s="17" t="s">
        <v>18</v>
      </c>
      <c r="D447" s="17" t="s">
        <v>41</v>
      </c>
      <c r="E447" s="17" t="s">
        <v>645</v>
      </c>
      <c r="F447" s="17" t="s">
        <v>25</v>
      </c>
      <c r="G447" s="18">
        <f t="shared" si="167"/>
        <v>272.7</v>
      </c>
      <c r="H447" s="18">
        <f t="shared" si="167"/>
        <v>272.7</v>
      </c>
      <c r="I447" s="18">
        <f>I448</f>
        <v>272.7</v>
      </c>
    </row>
    <row r="448" spans="1:9" x14ac:dyDescent="0.25">
      <c r="A448" s="1" t="s">
        <v>902</v>
      </c>
      <c r="B448" s="19" t="s">
        <v>26</v>
      </c>
      <c r="C448" s="17" t="s">
        <v>18</v>
      </c>
      <c r="D448" s="17" t="s">
        <v>41</v>
      </c>
      <c r="E448" s="17" t="s">
        <v>645</v>
      </c>
      <c r="F448" s="17" t="s">
        <v>27</v>
      </c>
      <c r="G448" s="18">
        <v>272.7</v>
      </c>
      <c r="H448" s="18">
        <v>272.7</v>
      </c>
      <c r="I448" s="18">
        <v>272.7</v>
      </c>
    </row>
    <row r="449" spans="1:9" ht="141.75" hidden="1" x14ac:dyDescent="0.25">
      <c r="A449" s="1" t="s">
        <v>903</v>
      </c>
      <c r="B449" s="19" t="s">
        <v>174</v>
      </c>
      <c r="C449" s="17" t="s">
        <v>18</v>
      </c>
      <c r="D449" s="17" t="s">
        <v>41</v>
      </c>
      <c r="E449" s="17" t="s">
        <v>166</v>
      </c>
      <c r="F449" s="17"/>
      <c r="G449" s="17"/>
      <c r="H449" s="17"/>
      <c r="I449" s="18">
        <f>I450</f>
        <v>0</v>
      </c>
    </row>
    <row r="450" spans="1:9" ht="47.25" hidden="1" x14ac:dyDescent="0.25">
      <c r="A450" s="1" t="s">
        <v>904</v>
      </c>
      <c r="B450" s="19" t="s">
        <v>24</v>
      </c>
      <c r="C450" s="17" t="s">
        <v>18</v>
      </c>
      <c r="D450" s="17" t="s">
        <v>41</v>
      </c>
      <c r="E450" s="17" t="s">
        <v>166</v>
      </c>
      <c r="F450" s="17" t="s">
        <v>25</v>
      </c>
      <c r="G450" s="17"/>
      <c r="H450" s="17"/>
      <c r="I450" s="18">
        <f>I451</f>
        <v>0</v>
      </c>
    </row>
    <row r="451" spans="1:9" hidden="1" x14ac:dyDescent="0.25">
      <c r="A451" s="1" t="s">
        <v>905</v>
      </c>
      <c r="B451" s="19" t="s">
        <v>26</v>
      </c>
      <c r="C451" s="17" t="s">
        <v>18</v>
      </c>
      <c r="D451" s="17" t="s">
        <v>41</v>
      </c>
      <c r="E451" s="17" t="s">
        <v>166</v>
      </c>
      <c r="F451" s="17" t="s">
        <v>27</v>
      </c>
      <c r="G451" s="17"/>
      <c r="H451" s="17"/>
      <c r="I451" s="18">
        <f>I452</f>
        <v>0</v>
      </c>
    </row>
    <row r="452" spans="1:9" ht="31.5" hidden="1" x14ac:dyDescent="0.25">
      <c r="A452" s="1" t="s">
        <v>906</v>
      </c>
      <c r="B452" s="19" t="s">
        <v>31</v>
      </c>
      <c r="C452" s="17" t="s">
        <v>18</v>
      </c>
      <c r="D452" s="17" t="s">
        <v>41</v>
      </c>
      <c r="E452" s="17" t="s">
        <v>166</v>
      </c>
      <c r="F452" s="17" t="s">
        <v>32</v>
      </c>
      <c r="G452" s="17"/>
      <c r="H452" s="17"/>
      <c r="I452" s="18">
        <v>0</v>
      </c>
    </row>
    <row r="453" spans="1:9" ht="126" hidden="1" x14ac:dyDescent="0.25">
      <c r="A453" s="1" t="s">
        <v>907</v>
      </c>
      <c r="B453" s="19" t="s">
        <v>321</v>
      </c>
      <c r="C453" s="17" t="s">
        <v>18</v>
      </c>
      <c r="D453" s="17" t="s">
        <v>41</v>
      </c>
      <c r="E453" s="17" t="s">
        <v>322</v>
      </c>
      <c r="F453" s="17"/>
      <c r="G453" s="17"/>
      <c r="H453" s="17"/>
      <c r="I453" s="18">
        <f>I454</f>
        <v>0</v>
      </c>
    </row>
    <row r="454" spans="1:9" ht="47.25" hidden="1" x14ac:dyDescent="0.25">
      <c r="A454" s="1" t="s">
        <v>908</v>
      </c>
      <c r="B454" s="19" t="s">
        <v>24</v>
      </c>
      <c r="C454" s="17" t="s">
        <v>18</v>
      </c>
      <c r="D454" s="17" t="s">
        <v>41</v>
      </c>
      <c r="E454" s="17" t="s">
        <v>322</v>
      </c>
      <c r="F454" s="17" t="s">
        <v>25</v>
      </c>
      <c r="G454" s="17"/>
      <c r="H454" s="17"/>
      <c r="I454" s="18">
        <f>I455</f>
        <v>0</v>
      </c>
    </row>
    <row r="455" spans="1:9" hidden="1" x14ac:dyDescent="0.25">
      <c r="A455" s="1" t="s">
        <v>909</v>
      </c>
      <c r="B455" s="19" t="s">
        <v>26</v>
      </c>
      <c r="C455" s="17" t="s">
        <v>18</v>
      </c>
      <c r="D455" s="17" t="s">
        <v>41</v>
      </c>
      <c r="E455" s="17" t="s">
        <v>322</v>
      </c>
      <c r="F455" s="17" t="s">
        <v>27</v>
      </c>
      <c r="G455" s="17"/>
      <c r="H455" s="17"/>
      <c r="I455" s="18">
        <f>I456</f>
        <v>0</v>
      </c>
    </row>
    <row r="456" spans="1:9" ht="31.5" hidden="1" x14ac:dyDescent="0.25">
      <c r="A456" s="1" t="s">
        <v>910</v>
      </c>
      <c r="B456" s="19" t="s">
        <v>31</v>
      </c>
      <c r="C456" s="17" t="s">
        <v>18</v>
      </c>
      <c r="D456" s="17" t="s">
        <v>41</v>
      </c>
      <c r="E456" s="17" t="s">
        <v>322</v>
      </c>
      <c r="F456" s="17" t="s">
        <v>32</v>
      </c>
      <c r="G456" s="17"/>
      <c r="H456" s="17"/>
      <c r="I456" s="18">
        <v>0</v>
      </c>
    </row>
    <row r="457" spans="1:9" ht="133.5" hidden="1" customHeight="1" x14ac:dyDescent="0.25">
      <c r="A457" s="1" t="s">
        <v>911</v>
      </c>
      <c r="B457" s="19" t="s">
        <v>523</v>
      </c>
      <c r="C457" s="17" t="s">
        <v>18</v>
      </c>
      <c r="D457" s="17" t="s">
        <v>41</v>
      </c>
      <c r="E457" s="17" t="s">
        <v>524</v>
      </c>
      <c r="F457" s="17"/>
      <c r="G457" s="17"/>
      <c r="H457" s="17"/>
      <c r="I457" s="18">
        <f>I458</f>
        <v>0</v>
      </c>
    </row>
    <row r="458" spans="1:9" ht="47.25" hidden="1" x14ac:dyDescent="0.25">
      <c r="A458" s="1" t="s">
        <v>912</v>
      </c>
      <c r="B458" s="19" t="s">
        <v>24</v>
      </c>
      <c r="C458" s="17" t="s">
        <v>18</v>
      </c>
      <c r="D458" s="17" t="s">
        <v>41</v>
      </c>
      <c r="E458" s="17" t="s">
        <v>524</v>
      </c>
      <c r="F458" s="17" t="s">
        <v>25</v>
      </c>
      <c r="G458" s="17"/>
      <c r="H458" s="17"/>
      <c r="I458" s="18">
        <f>I459</f>
        <v>0</v>
      </c>
    </row>
    <row r="459" spans="1:9" hidden="1" x14ac:dyDescent="0.25">
      <c r="A459" s="1" t="s">
        <v>913</v>
      </c>
      <c r="B459" s="19" t="s">
        <v>26</v>
      </c>
      <c r="C459" s="17" t="s">
        <v>18</v>
      </c>
      <c r="D459" s="17" t="s">
        <v>41</v>
      </c>
      <c r="E459" s="17" t="s">
        <v>524</v>
      </c>
      <c r="F459" s="17" t="s">
        <v>27</v>
      </c>
      <c r="G459" s="17"/>
      <c r="H459" s="17"/>
      <c r="I459" s="18">
        <v>0</v>
      </c>
    </row>
    <row r="460" spans="1:9" ht="141.75" customHeight="1" x14ac:dyDescent="0.25">
      <c r="A460" s="1" t="s">
        <v>914</v>
      </c>
      <c r="B460" s="19" t="s">
        <v>1255</v>
      </c>
      <c r="C460" s="17" t="s">
        <v>18</v>
      </c>
      <c r="D460" s="17" t="s">
        <v>41</v>
      </c>
      <c r="E460" s="17" t="s">
        <v>1251</v>
      </c>
      <c r="F460" s="17"/>
      <c r="G460" s="18">
        <f>G461</f>
        <v>1099.3900000000001</v>
      </c>
      <c r="H460" s="18">
        <f t="shared" ref="H460:I460" si="168">H461</f>
        <v>594</v>
      </c>
      <c r="I460" s="18">
        <f t="shared" si="168"/>
        <v>12</v>
      </c>
    </row>
    <row r="461" spans="1:9" ht="47.25" x14ac:dyDescent="0.25">
      <c r="A461" s="1" t="s">
        <v>915</v>
      </c>
      <c r="B461" s="19" t="s">
        <v>24</v>
      </c>
      <c r="C461" s="17" t="s">
        <v>18</v>
      </c>
      <c r="D461" s="17" t="s">
        <v>41</v>
      </c>
      <c r="E461" s="17" t="s">
        <v>1251</v>
      </c>
      <c r="F461" s="17" t="s">
        <v>25</v>
      </c>
      <c r="G461" s="18">
        <f>G462</f>
        <v>1099.3900000000001</v>
      </c>
      <c r="H461" s="18">
        <f>H462</f>
        <v>594</v>
      </c>
      <c r="I461" s="18">
        <f>I462</f>
        <v>12</v>
      </c>
    </row>
    <row r="462" spans="1:9" x14ac:dyDescent="0.25">
      <c r="A462" s="1" t="s">
        <v>916</v>
      </c>
      <c r="B462" s="19" t="s">
        <v>26</v>
      </c>
      <c r="C462" s="17" t="s">
        <v>18</v>
      </c>
      <c r="D462" s="17" t="s">
        <v>41</v>
      </c>
      <c r="E462" s="17" t="s">
        <v>1251</v>
      </c>
      <c r="F462" s="17" t="s">
        <v>27</v>
      </c>
      <c r="G462" s="18">
        <f>14+1085.39</f>
        <v>1099.3900000000001</v>
      </c>
      <c r="H462" s="18">
        <v>594</v>
      </c>
      <c r="I462" s="18">
        <v>12</v>
      </c>
    </row>
    <row r="463" spans="1:9" ht="143.25" customHeight="1" x14ac:dyDescent="0.25">
      <c r="A463" s="1" t="s">
        <v>917</v>
      </c>
      <c r="B463" s="19" t="s">
        <v>1268</v>
      </c>
      <c r="C463" s="17" t="s">
        <v>18</v>
      </c>
      <c r="D463" s="17" t="s">
        <v>41</v>
      </c>
      <c r="E463" s="17" t="s">
        <v>1269</v>
      </c>
      <c r="F463" s="17"/>
      <c r="G463" s="18">
        <f>G464</f>
        <v>203.4</v>
      </c>
      <c r="H463" s="18">
        <f t="shared" ref="H463:I464" si="169">H464</f>
        <v>203.4</v>
      </c>
      <c r="I463" s="18">
        <f t="shared" si="169"/>
        <v>203.4</v>
      </c>
    </row>
    <row r="464" spans="1:9" ht="47.25" x14ac:dyDescent="0.25">
      <c r="A464" s="1" t="s">
        <v>918</v>
      </c>
      <c r="B464" s="19" t="s">
        <v>24</v>
      </c>
      <c r="C464" s="17" t="s">
        <v>18</v>
      </c>
      <c r="D464" s="17" t="s">
        <v>41</v>
      </c>
      <c r="E464" s="17" t="s">
        <v>1269</v>
      </c>
      <c r="F464" s="17" t="s">
        <v>25</v>
      </c>
      <c r="G464" s="18">
        <f>G465</f>
        <v>203.4</v>
      </c>
      <c r="H464" s="18">
        <f t="shared" si="169"/>
        <v>203.4</v>
      </c>
      <c r="I464" s="18">
        <f t="shared" si="169"/>
        <v>203.4</v>
      </c>
    </row>
    <row r="465" spans="1:9" x14ac:dyDescent="0.25">
      <c r="A465" s="1" t="s">
        <v>919</v>
      </c>
      <c r="B465" s="19" t="s">
        <v>26</v>
      </c>
      <c r="C465" s="17" t="s">
        <v>18</v>
      </c>
      <c r="D465" s="17" t="s">
        <v>41</v>
      </c>
      <c r="E465" s="17" t="s">
        <v>1269</v>
      </c>
      <c r="F465" s="17" t="s">
        <v>27</v>
      </c>
      <c r="G465" s="18">
        <v>203.4</v>
      </c>
      <c r="H465" s="18">
        <v>203.4</v>
      </c>
      <c r="I465" s="18">
        <v>203.4</v>
      </c>
    </row>
    <row r="466" spans="1:9" ht="159" customHeight="1" x14ac:dyDescent="0.25">
      <c r="A466" s="1" t="s">
        <v>920</v>
      </c>
      <c r="B466" s="19" t="s">
        <v>1270</v>
      </c>
      <c r="C466" s="17" t="s">
        <v>18</v>
      </c>
      <c r="D466" s="17" t="s">
        <v>41</v>
      </c>
      <c r="E466" s="17" t="s">
        <v>1271</v>
      </c>
      <c r="F466" s="17"/>
      <c r="G466" s="18">
        <f>G467</f>
        <v>8976.39</v>
      </c>
      <c r="H466" s="18">
        <f t="shared" ref="H466:I467" si="170">H467</f>
        <v>0</v>
      </c>
      <c r="I466" s="18">
        <f t="shared" si="170"/>
        <v>0</v>
      </c>
    </row>
    <row r="467" spans="1:9" ht="47.25" x14ac:dyDescent="0.25">
      <c r="A467" s="1" t="s">
        <v>921</v>
      </c>
      <c r="B467" s="19" t="s">
        <v>24</v>
      </c>
      <c r="C467" s="17" t="s">
        <v>18</v>
      </c>
      <c r="D467" s="17" t="s">
        <v>41</v>
      </c>
      <c r="E467" s="17" t="s">
        <v>1271</v>
      </c>
      <c r="F467" s="17" t="s">
        <v>25</v>
      </c>
      <c r="G467" s="18">
        <f>G468</f>
        <v>8976.39</v>
      </c>
      <c r="H467" s="18">
        <f t="shared" si="170"/>
        <v>0</v>
      </c>
      <c r="I467" s="18">
        <f t="shared" si="170"/>
        <v>0</v>
      </c>
    </row>
    <row r="468" spans="1:9" x14ac:dyDescent="0.25">
      <c r="A468" s="1" t="s">
        <v>922</v>
      </c>
      <c r="B468" s="19" t="s">
        <v>26</v>
      </c>
      <c r="C468" s="17" t="s">
        <v>18</v>
      </c>
      <c r="D468" s="17" t="s">
        <v>41</v>
      </c>
      <c r="E468" s="17" t="s">
        <v>1271</v>
      </c>
      <c r="F468" s="17" t="s">
        <v>27</v>
      </c>
      <c r="G468" s="18">
        <v>8976.39</v>
      </c>
      <c r="H468" s="18">
        <v>0</v>
      </c>
      <c r="I468" s="18">
        <v>0</v>
      </c>
    </row>
    <row r="469" spans="1:9" ht="31.5" x14ac:dyDescent="0.25">
      <c r="A469" s="1" t="s">
        <v>923</v>
      </c>
      <c r="B469" s="19" t="s">
        <v>46</v>
      </c>
      <c r="C469" s="17" t="s">
        <v>18</v>
      </c>
      <c r="D469" s="17" t="s">
        <v>47</v>
      </c>
      <c r="E469" s="17"/>
      <c r="F469" s="17"/>
      <c r="G469" s="18">
        <f t="shared" ref="G469:H470" si="171">G470</f>
        <v>21880.1</v>
      </c>
      <c r="H469" s="18">
        <f t="shared" si="171"/>
        <v>20842.400000000001</v>
      </c>
      <c r="I469" s="18">
        <f>I470</f>
        <v>20842.400000000001</v>
      </c>
    </row>
    <row r="470" spans="1:9" ht="48.75" customHeight="1" x14ac:dyDescent="0.25">
      <c r="A470" s="1" t="s">
        <v>924</v>
      </c>
      <c r="B470" s="60" t="s">
        <v>689</v>
      </c>
      <c r="C470" s="17" t="s">
        <v>18</v>
      </c>
      <c r="D470" s="17" t="s">
        <v>47</v>
      </c>
      <c r="E470" s="17" t="s">
        <v>464</v>
      </c>
      <c r="F470" s="17"/>
      <c r="G470" s="18">
        <f t="shared" si="171"/>
        <v>21880.1</v>
      </c>
      <c r="H470" s="18">
        <f t="shared" si="171"/>
        <v>20842.400000000001</v>
      </c>
      <c r="I470" s="18">
        <f>I471</f>
        <v>20842.400000000001</v>
      </c>
    </row>
    <row r="471" spans="1:9" ht="47.25" x14ac:dyDescent="0.25">
      <c r="A471" s="1" t="s">
        <v>925</v>
      </c>
      <c r="B471" s="63" t="s">
        <v>45</v>
      </c>
      <c r="C471" s="17" t="s">
        <v>18</v>
      </c>
      <c r="D471" s="17" t="s">
        <v>47</v>
      </c>
      <c r="E471" s="17" t="s">
        <v>511</v>
      </c>
      <c r="F471" s="17"/>
      <c r="G471" s="18">
        <f>G472+G482+G479</f>
        <v>21880.1</v>
      </c>
      <c r="H471" s="18">
        <f t="shared" ref="H471:I471" si="172">H472+H482+H479</f>
        <v>20842.400000000001</v>
      </c>
      <c r="I471" s="18">
        <f t="shared" si="172"/>
        <v>20842.400000000001</v>
      </c>
    </row>
    <row r="472" spans="1:9" ht="126" x14ac:dyDescent="0.25">
      <c r="A472" s="1" t="s">
        <v>926</v>
      </c>
      <c r="B472" s="66" t="s">
        <v>806</v>
      </c>
      <c r="C472" s="17" t="s">
        <v>18</v>
      </c>
      <c r="D472" s="17" t="s">
        <v>47</v>
      </c>
      <c r="E472" s="17" t="s">
        <v>525</v>
      </c>
      <c r="F472" s="17"/>
      <c r="G472" s="18">
        <f t="shared" ref="G472:H472" si="173">G473+G475+G477</f>
        <v>4972.16</v>
      </c>
      <c r="H472" s="18">
        <f t="shared" si="173"/>
        <v>4948.5</v>
      </c>
      <c r="I472" s="18">
        <f>I473+I475+I477</f>
        <v>4948.5</v>
      </c>
    </row>
    <row r="473" spans="1:9" ht="79.5" customHeight="1" x14ac:dyDescent="0.25">
      <c r="A473" s="1" t="s">
        <v>927</v>
      </c>
      <c r="B473" s="19" t="s">
        <v>34</v>
      </c>
      <c r="C473" s="17" t="s">
        <v>18</v>
      </c>
      <c r="D473" s="17" t="s">
        <v>47</v>
      </c>
      <c r="E473" s="17" t="s">
        <v>525</v>
      </c>
      <c r="F473" s="17" t="s">
        <v>35</v>
      </c>
      <c r="G473" s="18">
        <f t="shared" ref="G473:H473" si="174">G474</f>
        <v>3981.7599999999998</v>
      </c>
      <c r="H473" s="18">
        <f t="shared" si="174"/>
        <v>3958.1</v>
      </c>
      <c r="I473" s="18">
        <f>I474</f>
        <v>3958.1</v>
      </c>
    </row>
    <row r="474" spans="1:9" ht="31.5" x14ac:dyDescent="0.25">
      <c r="A474" s="1" t="s">
        <v>928</v>
      </c>
      <c r="B474" s="19" t="s">
        <v>48</v>
      </c>
      <c r="C474" s="17" t="s">
        <v>18</v>
      </c>
      <c r="D474" s="17" t="s">
        <v>47</v>
      </c>
      <c r="E474" s="17" t="s">
        <v>525</v>
      </c>
      <c r="F474" s="17" t="s">
        <v>49</v>
      </c>
      <c r="G474" s="18">
        <f>3958.1+23.66</f>
        <v>3981.7599999999998</v>
      </c>
      <c r="H474" s="18">
        <v>3958.1</v>
      </c>
      <c r="I474" s="18">
        <v>3958.1</v>
      </c>
    </row>
    <row r="475" spans="1:9" ht="31.5" x14ac:dyDescent="0.25">
      <c r="A475" s="1" t="s">
        <v>929</v>
      </c>
      <c r="B475" s="24" t="s">
        <v>590</v>
      </c>
      <c r="C475" s="17" t="s">
        <v>18</v>
      </c>
      <c r="D475" s="17" t="s">
        <v>47</v>
      </c>
      <c r="E475" s="17" t="s">
        <v>525</v>
      </c>
      <c r="F475" s="17" t="s">
        <v>51</v>
      </c>
      <c r="G475" s="18">
        <f t="shared" ref="G475:H475" si="175">G476</f>
        <v>987.9</v>
      </c>
      <c r="H475" s="18">
        <f t="shared" si="175"/>
        <v>987.9</v>
      </c>
      <c r="I475" s="18">
        <f>I476</f>
        <v>987.9</v>
      </c>
    </row>
    <row r="476" spans="1:9" ht="47.25" x14ac:dyDescent="0.25">
      <c r="A476" s="1" t="s">
        <v>930</v>
      </c>
      <c r="B476" s="19" t="s">
        <v>52</v>
      </c>
      <c r="C476" s="17" t="s">
        <v>18</v>
      </c>
      <c r="D476" s="17" t="s">
        <v>47</v>
      </c>
      <c r="E476" s="17" t="s">
        <v>525</v>
      </c>
      <c r="F476" s="17" t="s">
        <v>53</v>
      </c>
      <c r="G476" s="18">
        <v>987.9</v>
      </c>
      <c r="H476" s="18">
        <v>987.9</v>
      </c>
      <c r="I476" s="18">
        <v>987.9</v>
      </c>
    </row>
    <row r="477" spans="1:9" x14ac:dyDescent="0.25">
      <c r="A477" s="1" t="s">
        <v>931</v>
      </c>
      <c r="B477" s="42" t="s">
        <v>108</v>
      </c>
      <c r="C477" s="17" t="s">
        <v>18</v>
      </c>
      <c r="D477" s="17" t="s">
        <v>47</v>
      </c>
      <c r="E477" s="17" t="s">
        <v>525</v>
      </c>
      <c r="F477" s="17" t="s">
        <v>323</v>
      </c>
      <c r="G477" s="18">
        <f t="shared" ref="G477:H477" si="176">G478</f>
        <v>2.5</v>
      </c>
      <c r="H477" s="18">
        <f t="shared" si="176"/>
        <v>2.5</v>
      </c>
      <c r="I477" s="18">
        <f>I478</f>
        <v>2.5</v>
      </c>
    </row>
    <row r="478" spans="1:9" x14ac:dyDescent="0.25">
      <c r="A478" s="1" t="s">
        <v>932</v>
      </c>
      <c r="B478" s="42" t="s">
        <v>109</v>
      </c>
      <c r="C478" s="17" t="s">
        <v>18</v>
      </c>
      <c r="D478" s="17" t="s">
        <v>47</v>
      </c>
      <c r="E478" s="17" t="s">
        <v>525</v>
      </c>
      <c r="F478" s="17" t="s">
        <v>324</v>
      </c>
      <c r="G478" s="18">
        <v>2.5</v>
      </c>
      <c r="H478" s="18">
        <v>2.5</v>
      </c>
      <c r="I478" s="18">
        <v>2.5</v>
      </c>
    </row>
    <row r="479" spans="1:9" ht="125.25" customHeight="1" x14ac:dyDescent="0.25">
      <c r="A479" s="1" t="s">
        <v>933</v>
      </c>
      <c r="B479" s="66" t="s">
        <v>807</v>
      </c>
      <c r="C479" s="17" t="s">
        <v>18</v>
      </c>
      <c r="D479" s="17" t="s">
        <v>47</v>
      </c>
      <c r="E479" s="17" t="s">
        <v>603</v>
      </c>
      <c r="F479" s="17"/>
      <c r="G479" s="18">
        <f t="shared" ref="G479:H480" si="177">G480</f>
        <v>1067.6200000000001</v>
      </c>
      <c r="H479" s="18">
        <f t="shared" si="177"/>
        <v>1053.9000000000001</v>
      </c>
      <c r="I479" s="18">
        <f>I480</f>
        <v>1053.9000000000001</v>
      </c>
    </row>
    <row r="480" spans="1:9" ht="78" customHeight="1" x14ac:dyDescent="0.25">
      <c r="A480" s="1" t="s">
        <v>934</v>
      </c>
      <c r="B480" s="19" t="s">
        <v>34</v>
      </c>
      <c r="C480" s="17" t="s">
        <v>18</v>
      </c>
      <c r="D480" s="17" t="s">
        <v>47</v>
      </c>
      <c r="E480" s="17" t="s">
        <v>603</v>
      </c>
      <c r="F480" s="17" t="s">
        <v>35</v>
      </c>
      <c r="G480" s="18">
        <f t="shared" si="177"/>
        <v>1067.6200000000001</v>
      </c>
      <c r="H480" s="18">
        <f t="shared" si="177"/>
        <v>1053.9000000000001</v>
      </c>
      <c r="I480" s="18">
        <f>I481</f>
        <v>1053.9000000000001</v>
      </c>
    </row>
    <row r="481" spans="1:9" ht="31.5" x14ac:dyDescent="0.25">
      <c r="A481" s="1" t="s">
        <v>935</v>
      </c>
      <c r="B481" s="19" t="s">
        <v>48</v>
      </c>
      <c r="C481" s="17" t="s">
        <v>18</v>
      </c>
      <c r="D481" s="17" t="s">
        <v>47</v>
      </c>
      <c r="E481" s="17" t="s">
        <v>603</v>
      </c>
      <c r="F481" s="17" t="s">
        <v>49</v>
      </c>
      <c r="G481" s="18">
        <f>1053.9+13.72</f>
        <v>1067.6200000000001</v>
      </c>
      <c r="H481" s="18">
        <v>1053.9000000000001</v>
      </c>
      <c r="I481" s="18">
        <v>1053.9000000000001</v>
      </c>
    </row>
    <row r="482" spans="1:9" ht="130.5" customHeight="1" x14ac:dyDescent="0.25">
      <c r="A482" s="1" t="s">
        <v>936</v>
      </c>
      <c r="B482" s="66" t="s">
        <v>794</v>
      </c>
      <c r="C482" s="17" t="s">
        <v>18</v>
      </c>
      <c r="D482" s="17" t="s">
        <v>47</v>
      </c>
      <c r="E482" s="17" t="s">
        <v>526</v>
      </c>
      <c r="F482" s="17"/>
      <c r="G482" s="18">
        <f t="shared" ref="G482:H482" si="178">G483+G485+G487</f>
        <v>15840.32</v>
      </c>
      <c r="H482" s="18">
        <f t="shared" si="178"/>
        <v>14840</v>
      </c>
      <c r="I482" s="18">
        <f>I483+I485+I487</f>
        <v>14840</v>
      </c>
    </row>
    <row r="483" spans="1:9" ht="81.75" customHeight="1" x14ac:dyDescent="0.25">
      <c r="A483" s="1" t="s">
        <v>937</v>
      </c>
      <c r="B483" s="19" t="s">
        <v>34</v>
      </c>
      <c r="C483" s="17" t="s">
        <v>18</v>
      </c>
      <c r="D483" s="17" t="s">
        <v>47</v>
      </c>
      <c r="E483" s="17" t="s">
        <v>526</v>
      </c>
      <c r="F483" s="17" t="s">
        <v>35</v>
      </c>
      <c r="G483" s="18">
        <f t="shared" ref="G483:H483" si="179">G484</f>
        <v>15221.32</v>
      </c>
      <c r="H483" s="18">
        <f t="shared" si="179"/>
        <v>14221</v>
      </c>
      <c r="I483" s="18">
        <f>I484</f>
        <v>14221</v>
      </c>
    </row>
    <row r="484" spans="1:9" ht="31.5" x14ac:dyDescent="0.25">
      <c r="A484" s="1" t="s">
        <v>938</v>
      </c>
      <c r="B484" s="19" t="s">
        <v>36</v>
      </c>
      <c r="C484" s="17" t="s">
        <v>18</v>
      </c>
      <c r="D484" s="17" t="s">
        <v>47</v>
      </c>
      <c r="E484" s="17" t="s">
        <v>526</v>
      </c>
      <c r="F484" s="17" t="s">
        <v>37</v>
      </c>
      <c r="G484" s="18">
        <f>14221+1000.32</f>
        <v>15221.32</v>
      </c>
      <c r="H484" s="18">
        <v>14221</v>
      </c>
      <c r="I484" s="18">
        <v>14221</v>
      </c>
    </row>
    <row r="485" spans="1:9" ht="31.5" x14ac:dyDescent="0.25">
      <c r="A485" s="1" t="s">
        <v>939</v>
      </c>
      <c r="B485" s="24" t="s">
        <v>590</v>
      </c>
      <c r="C485" s="17" t="s">
        <v>18</v>
      </c>
      <c r="D485" s="17" t="s">
        <v>47</v>
      </c>
      <c r="E485" s="17" t="s">
        <v>526</v>
      </c>
      <c r="F485" s="17" t="s">
        <v>51</v>
      </c>
      <c r="G485" s="18">
        <f t="shared" ref="G485:H485" si="180">G486</f>
        <v>608</v>
      </c>
      <c r="H485" s="18">
        <f t="shared" si="180"/>
        <v>608</v>
      </c>
      <c r="I485" s="18">
        <f>I486</f>
        <v>608</v>
      </c>
    </row>
    <row r="486" spans="1:9" ht="47.25" x14ac:dyDescent="0.25">
      <c r="A486" s="1" t="s">
        <v>940</v>
      </c>
      <c r="B486" s="19" t="s">
        <v>52</v>
      </c>
      <c r="C486" s="17" t="s">
        <v>18</v>
      </c>
      <c r="D486" s="17" t="s">
        <v>47</v>
      </c>
      <c r="E486" s="17" t="s">
        <v>526</v>
      </c>
      <c r="F486" s="17" t="s">
        <v>53</v>
      </c>
      <c r="G486" s="18">
        <v>608</v>
      </c>
      <c r="H486" s="18">
        <v>608</v>
      </c>
      <c r="I486" s="18">
        <v>608</v>
      </c>
    </row>
    <row r="487" spans="1:9" x14ac:dyDescent="0.25">
      <c r="A487" s="1" t="s">
        <v>941</v>
      </c>
      <c r="B487" s="42" t="s">
        <v>108</v>
      </c>
      <c r="C487" s="17" t="s">
        <v>18</v>
      </c>
      <c r="D487" s="17" t="s">
        <v>47</v>
      </c>
      <c r="E487" s="17" t="s">
        <v>526</v>
      </c>
      <c r="F487" s="17" t="s">
        <v>323</v>
      </c>
      <c r="G487" s="18">
        <f t="shared" ref="G487:H487" si="181">G488</f>
        <v>11</v>
      </c>
      <c r="H487" s="18">
        <f t="shared" si="181"/>
        <v>11</v>
      </c>
      <c r="I487" s="18">
        <f>I488</f>
        <v>11</v>
      </c>
    </row>
    <row r="488" spans="1:9" x14ac:dyDescent="0.25">
      <c r="A488" s="1" t="s">
        <v>942</v>
      </c>
      <c r="B488" s="42" t="s">
        <v>109</v>
      </c>
      <c r="C488" s="17" t="s">
        <v>18</v>
      </c>
      <c r="D488" s="17" t="s">
        <v>47</v>
      </c>
      <c r="E488" s="17" t="s">
        <v>526</v>
      </c>
      <c r="F488" s="17" t="s">
        <v>324</v>
      </c>
      <c r="G488" s="18">
        <v>11</v>
      </c>
      <c r="H488" s="18">
        <v>11</v>
      </c>
      <c r="I488" s="18">
        <v>11</v>
      </c>
    </row>
    <row r="489" spans="1:9" x14ac:dyDescent="0.25">
      <c r="A489" s="1" t="s">
        <v>943</v>
      </c>
      <c r="B489" s="40" t="s">
        <v>173</v>
      </c>
      <c r="C489" s="21" t="s">
        <v>18</v>
      </c>
      <c r="D489" s="21" t="s">
        <v>54</v>
      </c>
      <c r="E489" s="21"/>
      <c r="F489" s="21"/>
      <c r="G489" s="14">
        <f>G490+G506</f>
        <v>18075.36</v>
      </c>
      <c r="H489" s="14">
        <f>H490+H506</f>
        <v>12410.8</v>
      </c>
      <c r="I489" s="14">
        <f>I490+I506</f>
        <v>13414.8</v>
      </c>
    </row>
    <row r="490" spans="1:9" x14ac:dyDescent="0.25">
      <c r="A490" s="1" t="s">
        <v>944</v>
      </c>
      <c r="B490" s="41" t="s">
        <v>55</v>
      </c>
      <c r="C490" s="17" t="s">
        <v>18</v>
      </c>
      <c r="D490" s="17" t="s">
        <v>56</v>
      </c>
      <c r="E490" s="17"/>
      <c r="F490" s="17"/>
      <c r="G490" s="18">
        <f t="shared" ref="G490:H490" si="182">G491</f>
        <v>12924.76</v>
      </c>
      <c r="H490" s="18">
        <f t="shared" si="182"/>
        <v>11467.8</v>
      </c>
      <c r="I490" s="18">
        <f>I491</f>
        <v>12471.8</v>
      </c>
    </row>
    <row r="491" spans="1:9" ht="63" x14ac:dyDescent="0.25">
      <c r="A491" s="1" t="s">
        <v>945</v>
      </c>
      <c r="B491" s="66" t="s">
        <v>808</v>
      </c>
      <c r="C491" s="17" t="s">
        <v>18</v>
      </c>
      <c r="D491" s="17" t="s">
        <v>56</v>
      </c>
      <c r="E491" s="17" t="s">
        <v>505</v>
      </c>
      <c r="F491" s="17"/>
      <c r="G491" s="18">
        <f>G496+G492+G500</f>
        <v>12924.76</v>
      </c>
      <c r="H491" s="18">
        <f>H496+H492+H500</f>
        <v>11467.8</v>
      </c>
      <c r="I491" s="18">
        <f t="shared" ref="I491" si="183">I496+I492+I500</f>
        <v>12471.8</v>
      </c>
    </row>
    <row r="492" spans="1:9" ht="30" customHeight="1" x14ac:dyDescent="0.25">
      <c r="A492" s="1" t="s">
        <v>946</v>
      </c>
      <c r="B492" s="66" t="s">
        <v>23</v>
      </c>
      <c r="C492" s="17" t="s">
        <v>18</v>
      </c>
      <c r="D492" s="17" t="s">
        <v>56</v>
      </c>
      <c r="E492" s="17" t="s">
        <v>506</v>
      </c>
      <c r="F492" s="17"/>
      <c r="G492" s="18">
        <f t="shared" ref="G492:H494" si="184">G493</f>
        <v>12855.26</v>
      </c>
      <c r="H492" s="18">
        <f t="shared" si="184"/>
        <v>11398.3</v>
      </c>
      <c r="I492" s="18">
        <f>I493</f>
        <v>12402.3</v>
      </c>
    </row>
    <row r="493" spans="1:9" ht="164.25" customHeight="1" x14ac:dyDescent="0.25">
      <c r="A493" s="1" t="s">
        <v>947</v>
      </c>
      <c r="B493" s="66" t="s">
        <v>810</v>
      </c>
      <c r="C493" s="17" t="s">
        <v>18</v>
      </c>
      <c r="D493" s="17" t="s">
        <v>56</v>
      </c>
      <c r="E493" s="17" t="s">
        <v>997</v>
      </c>
      <c r="F493" s="17"/>
      <c r="G493" s="18">
        <f t="shared" si="184"/>
        <v>12855.26</v>
      </c>
      <c r="H493" s="18">
        <f t="shared" si="184"/>
        <v>11398.3</v>
      </c>
      <c r="I493" s="18">
        <f>I494</f>
        <v>12402.3</v>
      </c>
    </row>
    <row r="494" spans="1:9" ht="38.25" customHeight="1" x14ac:dyDescent="0.25">
      <c r="A494" s="1" t="s">
        <v>679</v>
      </c>
      <c r="B494" s="19" t="s">
        <v>24</v>
      </c>
      <c r="C494" s="17" t="s">
        <v>18</v>
      </c>
      <c r="D494" s="17" t="s">
        <v>56</v>
      </c>
      <c r="E494" s="17" t="s">
        <v>997</v>
      </c>
      <c r="F494" s="17" t="s">
        <v>25</v>
      </c>
      <c r="G494" s="18">
        <f t="shared" si="184"/>
        <v>12855.26</v>
      </c>
      <c r="H494" s="18">
        <f t="shared" si="184"/>
        <v>11398.3</v>
      </c>
      <c r="I494" s="18">
        <f>I495</f>
        <v>12402.3</v>
      </c>
    </row>
    <row r="495" spans="1:9" ht="17.25" customHeight="1" x14ac:dyDescent="0.25">
      <c r="A495" s="1" t="s">
        <v>948</v>
      </c>
      <c r="B495" s="19" t="s">
        <v>26</v>
      </c>
      <c r="C495" s="17" t="s">
        <v>18</v>
      </c>
      <c r="D495" s="17" t="s">
        <v>56</v>
      </c>
      <c r="E495" s="17" t="s">
        <v>997</v>
      </c>
      <c r="F495" s="17" t="s">
        <v>27</v>
      </c>
      <c r="G495" s="18">
        <f>12247.2+608.06</f>
        <v>12855.26</v>
      </c>
      <c r="H495" s="18">
        <f>11248.5+149.8</f>
        <v>11398.3</v>
      </c>
      <c r="I495" s="18">
        <f>12252.5+149.8</f>
        <v>12402.3</v>
      </c>
    </row>
    <row r="496" spans="1:9" ht="47.25" hidden="1" x14ac:dyDescent="0.25">
      <c r="A496" s="1" t="s">
        <v>949</v>
      </c>
      <c r="B496" s="19" t="s">
        <v>588</v>
      </c>
      <c r="C496" s="17" t="s">
        <v>18</v>
      </c>
      <c r="D496" s="17" t="s">
        <v>56</v>
      </c>
      <c r="E496" s="17" t="s">
        <v>529</v>
      </c>
      <c r="F496" s="17"/>
      <c r="G496" s="17"/>
      <c r="H496" s="17"/>
      <c r="I496" s="18">
        <f>I497</f>
        <v>0</v>
      </c>
    </row>
    <row r="497" spans="1:9" ht="108" hidden="1" customHeight="1" x14ac:dyDescent="0.25">
      <c r="A497" s="1" t="s">
        <v>1045</v>
      </c>
      <c r="B497" s="19" t="s">
        <v>589</v>
      </c>
      <c r="C497" s="17" t="s">
        <v>18</v>
      </c>
      <c r="D497" s="17" t="s">
        <v>56</v>
      </c>
      <c r="E497" s="17" t="s">
        <v>530</v>
      </c>
      <c r="F497" s="17"/>
      <c r="G497" s="17"/>
      <c r="H497" s="17"/>
      <c r="I497" s="18">
        <f>I498</f>
        <v>0</v>
      </c>
    </row>
    <row r="498" spans="1:9" ht="31.5" hidden="1" x14ac:dyDescent="0.25">
      <c r="A498" s="1" t="s">
        <v>1046</v>
      </c>
      <c r="B498" s="24" t="s">
        <v>590</v>
      </c>
      <c r="C498" s="17" t="s">
        <v>18</v>
      </c>
      <c r="D498" s="17" t="s">
        <v>56</v>
      </c>
      <c r="E498" s="17" t="s">
        <v>530</v>
      </c>
      <c r="F498" s="17" t="s">
        <v>51</v>
      </c>
      <c r="G498" s="17"/>
      <c r="H498" s="17"/>
      <c r="I498" s="18">
        <f>I499</f>
        <v>0</v>
      </c>
    </row>
    <row r="499" spans="1:9" ht="47.25" hidden="1" x14ac:dyDescent="0.25">
      <c r="A499" s="1" t="s">
        <v>1047</v>
      </c>
      <c r="B499" s="19" t="s">
        <v>52</v>
      </c>
      <c r="C499" s="17" t="s">
        <v>18</v>
      </c>
      <c r="D499" s="17" t="s">
        <v>56</v>
      </c>
      <c r="E499" s="17" t="s">
        <v>530</v>
      </c>
      <c r="F499" s="17" t="s">
        <v>53</v>
      </c>
      <c r="G499" s="17"/>
      <c r="H499" s="17"/>
      <c r="I499" s="18">
        <v>0</v>
      </c>
    </row>
    <row r="500" spans="1:9" ht="31.5" x14ac:dyDescent="0.25">
      <c r="A500" s="1" t="s">
        <v>1048</v>
      </c>
      <c r="B500" s="19" t="s">
        <v>646</v>
      </c>
      <c r="C500" s="17" t="s">
        <v>18</v>
      </c>
      <c r="D500" s="17" t="s">
        <v>56</v>
      </c>
      <c r="E500" s="17" t="s">
        <v>529</v>
      </c>
      <c r="F500" s="17"/>
      <c r="G500" s="18">
        <f t="shared" ref="G500:H500" si="185">G501</f>
        <v>69.5</v>
      </c>
      <c r="H500" s="18">
        <f t="shared" si="185"/>
        <v>69.5</v>
      </c>
      <c r="I500" s="18">
        <f>I501</f>
        <v>69.5</v>
      </c>
    </row>
    <row r="501" spans="1:9" ht="78.75" x14ac:dyDescent="0.25">
      <c r="A501" s="1" t="s">
        <v>1049</v>
      </c>
      <c r="B501" s="19" t="s">
        <v>58</v>
      </c>
      <c r="C501" s="17" t="s">
        <v>18</v>
      </c>
      <c r="D501" s="17" t="s">
        <v>56</v>
      </c>
      <c r="E501" s="17" t="s">
        <v>811</v>
      </c>
      <c r="F501" s="17"/>
      <c r="G501" s="18">
        <f t="shared" ref="G501:H501" si="186">G502+G504</f>
        <v>69.5</v>
      </c>
      <c r="H501" s="18">
        <f t="shared" si="186"/>
        <v>69.5</v>
      </c>
      <c r="I501" s="18">
        <f>I502+I504</f>
        <v>69.5</v>
      </c>
    </row>
    <row r="502" spans="1:9" ht="94.5" x14ac:dyDescent="0.25">
      <c r="A502" s="1" t="s">
        <v>1050</v>
      </c>
      <c r="B502" s="19" t="s">
        <v>34</v>
      </c>
      <c r="C502" s="17" t="s">
        <v>18</v>
      </c>
      <c r="D502" s="17" t="s">
        <v>56</v>
      </c>
      <c r="E502" s="17" t="s">
        <v>811</v>
      </c>
      <c r="F502" s="17" t="s">
        <v>35</v>
      </c>
      <c r="G502" s="18">
        <f t="shared" ref="G502:H502" si="187">G503</f>
        <v>47.5</v>
      </c>
      <c r="H502" s="18">
        <f t="shared" si="187"/>
        <v>47.5</v>
      </c>
      <c r="I502" s="18">
        <f>I503</f>
        <v>47.5</v>
      </c>
    </row>
    <row r="503" spans="1:9" ht="31.5" x14ac:dyDescent="0.25">
      <c r="A503" s="1" t="s">
        <v>1051</v>
      </c>
      <c r="B503" s="19" t="s">
        <v>36</v>
      </c>
      <c r="C503" s="17" t="s">
        <v>18</v>
      </c>
      <c r="D503" s="17" t="s">
        <v>56</v>
      </c>
      <c r="E503" s="17" t="s">
        <v>811</v>
      </c>
      <c r="F503" s="17" t="s">
        <v>37</v>
      </c>
      <c r="G503" s="18">
        <v>47.5</v>
      </c>
      <c r="H503" s="18">
        <v>47.5</v>
      </c>
      <c r="I503" s="18">
        <v>47.5</v>
      </c>
    </row>
    <row r="504" spans="1:9" ht="31.5" x14ac:dyDescent="0.25">
      <c r="A504" s="1" t="s">
        <v>1052</v>
      </c>
      <c r="B504" s="24" t="s">
        <v>590</v>
      </c>
      <c r="C504" s="17" t="s">
        <v>18</v>
      </c>
      <c r="D504" s="17" t="s">
        <v>56</v>
      </c>
      <c r="E504" s="17" t="s">
        <v>811</v>
      </c>
      <c r="F504" s="17" t="s">
        <v>51</v>
      </c>
      <c r="G504" s="18">
        <f t="shared" ref="G504:H504" si="188">G505</f>
        <v>22</v>
      </c>
      <c r="H504" s="18">
        <f t="shared" si="188"/>
        <v>22</v>
      </c>
      <c r="I504" s="18">
        <f>I505</f>
        <v>22</v>
      </c>
    </row>
    <row r="505" spans="1:9" ht="47.25" x14ac:dyDescent="0.25">
      <c r="A505" s="1" t="s">
        <v>1053</v>
      </c>
      <c r="B505" s="19" t="s">
        <v>52</v>
      </c>
      <c r="C505" s="17" t="s">
        <v>18</v>
      </c>
      <c r="D505" s="17" t="s">
        <v>56</v>
      </c>
      <c r="E505" s="17" t="s">
        <v>811</v>
      </c>
      <c r="F505" s="17" t="s">
        <v>53</v>
      </c>
      <c r="G505" s="18">
        <v>22</v>
      </c>
      <c r="H505" s="18">
        <v>22</v>
      </c>
      <c r="I505" s="18">
        <v>22</v>
      </c>
    </row>
    <row r="506" spans="1:9" x14ac:dyDescent="0.25">
      <c r="A506" s="1" t="s">
        <v>1054</v>
      </c>
      <c r="B506" s="41" t="s">
        <v>812</v>
      </c>
      <c r="C506" s="17" t="s">
        <v>18</v>
      </c>
      <c r="D506" s="17" t="s">
        <v>813</v>
      </c>
      <c r="E506" s="17"/>
      <c r="F506" s="17"/>
      <c r="G506" s="18">
        <f t="shared" ref="G506:H506" si="189">G507</f>
        <v>5150.6000000000004</v>
      </c>
      <c r="H506" s="18">
        <f t="shared" si="189"/>
        <v>943</v>
      </c>
      <c r="I506" s="18">
        <f>I507</f>
        <v>943</v>
      </c>
    </row>
    <row r="507" spans="1:9" ht="63" x14ac:dyDescent="0.25">
      <c r="A507" s="1" t="s">
        <v>950</v>
      </c>
      <c r="B507" s="66" t="s">
        <v>808</v>
      </c>
      <c r="C507" s="17" t="s">
        <v>18</v>
      </c>
      <c r="D507" s="17" t="s">
        <v>813</v>
      </c>
      <c r="E507" s="17" t="s">
        <v>505</v>
      </c>
      <c r="F507" s="17"/>
      <c r="G507" s="18">
        <f>G508+G514</f>
        <v>5150.6000000000004</v>
      </c>
      <c r="H507" s="18">
        <f t="shared" ref="H507:I507" si="190">H508+H514</f>
        <v>943</v>
      </c>
      <c r="I507" s="18">
        <f t="shared" si="190"/>
        <v>943</v>
      </c>
    </row>
    <row r="508" spans="1:9" ht="31.5" x14ac:dyDescent="0.25">
      <c r="A508" s="1" t="s">
        <v>951</v>
      </c>
      <c r="B508" s="66" t="s">
        <v>57</v>
      </c>
      <c r="C508" s="17" t="s">
        <v>18</v>
      </c>
      <c r="D508" s="17" t="s">
        <v>813</v>
      </c>
      <c r="E508" s="17" t="s">
        <v>527</v>
      </c>
      <c r="F508" s="17"/>
      <c r="G508" s="18">
        <f>G509</f>
        <v>943</v>
      </c>
      <c r="H508" s="18">
        <f t="shared" ref="H508:I508" si="191">H509</f>
        <v>943</v>
      </c>
      <c r="I508" s="18">
        <f t="shared" si="191"/>
        <v>943</v>
      </c>
    </row>
    <row r="509" spans="1:9" ht="94.5" x14ac:dyDescent="0.25">
      <c r="A509" s="1" t="s">
        <v>952</v>
      </c>
      <c r="B509" s="66" t="s">
        <v>809</v>
      </c>
      <c r="C509" s="17" t="s">
        <v>18</v>
      </c>
      <c r="D509" s="17" t="s">
        <v>813</v>
      </c>
      <c r="E509" s="17" t="s">
        <v>528</v>
      </c>
      <c r="F509" s="17"/>
      <c r="G509" s="18">
        <f t="shared" ref="G509:H509" si="192">G512+G510</f>
        <v>943</v>
      </c>
      <c r="H509" s="18">
        <f t="shared" si="192"/>
        <v>943</v>
      </c>
      <c r="I509" s="18">
        <f>I512+I510</f>
        <v>943</v>
      </c>
    </row>
    <row r="510" spans="1:9" ht="94.5" x14ac:dyDescent="0.25">
      <c r="A510" s="1" t="s">
        <v>953</v>
      </c>
      <c r="B510" s="19" t="s">
        <v>34</v>
      </c>
      <c r="C510" s="17" t="s">
        <v>18</v>
      </c>
      <c r="D510" s="17" t="s">
        <v>813</v>
      </c>
      <c r="E510" s="17" t="s">
        <v>528</v>
      </c>
      <c r="F510" s="17" t="s">
        <v>35</v>
      </c>
      <c r="G510" s="18">
        <f t="shared" ref="G510:H510" si="193">G511</f>
        <v>550</v>
      </c>
      <c r="H510" s="18">
        <f t="shared" si="193"/>
        <v>550</v>
      </c>
      <c r="I510" s="18">
        <f>I511</f>
        <v>550</v>
      </c>
    </row>
    <row r="511" spans="1:9" ht="31.5" x14ac:dyDescent="0.25">
      <c r="A511" s="1" t="s">
        <v>954</v>
      </c>
      <c r="B511" s="19" t="s">
        <v>36</v>
      </c>
      <c r="C511" s="17" t="s">
        <v>18</v>
      </c>
      <c r="D511" s="17" t="s">
        <v>813</v>
      </c>
      <c r="E511" s="17" t="s">
        <v>528</v>
      </c>
      <c r="F511" s="17" t="s">
        <v>37</v>
      </c>
      <c r="G511" s="18">
        <v>550</v>
      </c>
      <c r="H511" s="18">
        <v>550</v>
      </c>
      <c r="I511" s="18">
        <v>550</v>
      </c>
    </row>
    <row r="512" spans="1:9" ht="31.5" x14ac:dyDescent="0.25">
      <c r="A512" s="1" t="s">
        <v>955</v>
      </c>
      <c r="B512" s="24" t="s">
        <v>590</v>
      </c>
      <c r="C512" s="17" t="s">
        <v>18</v>
      </c>
      <c r="D512" s="17" t="s">
        <v>813</v>
      </c>
      <c r="E512" s="17" t="s">
        <v>528</v>
      </c>
      <c r="F512" s="17" t="s">
        <v>51</v>
      </c>
      <c r="G512" s="18">
        <f t="shared" ref="G512:H512" si="194">G513</f>
        <v>393</v>
      </c>
      <c r="H512" s="18">
        <f t="shared" si="194"/>
        <v>393</v>
      </c>
      <c r="I512" s="18">
        <f>I513</f>
        <v>393</v>
      </c>
    </row>
    <row r="513" spans="1:9" ht="47.25" x14ac:dyDescent="0.25">
      <c r="A513" s="1" t="s">
        <v>956</v>
      </c>
      <c r="B513" s="19" t="s">
        <v>52</v>
      </c>
      <c r="C513" s="17" t="s">
        <v>18</v>
      </c>
      <c r="D513" s="17" t="s">
        <v>813</v>
      </c>
      <c r="E513" s="17" t="s">
        <v>528</v>
      </c>
      <c r="F513" s="17" t="s">
        <v>53</v>
      </c>
      <c r="G513" s="18">
        <v>393</v>
      </c>
      <c r="H513" s="18">
        <v>393</v>
      </c>
      <c r="I513" s="18">
        <v>393</v>
      </c>
    </row>
    <row r="514" spans="1:9" ht="31.5" x14ac:dyDescent="0.25">
      <c r="A514" s="1" t="s">
        <v>957</v>
      </c>
      <c r="B514" s="66" t="s">
        <v>23</v>
      </c>
      <c r="C514" s="17" t="s">
        <v>18</v>
      </c>
      <c r="D514" s="17" t="s">
        <v>813</v>
      </c>
      <c r="E514" s="17" t="s">
        <v>506</v>
      </c>
      <c r="F514" s="17"/>
      <c r="G514" s="18">
        <f>G515+G518</f>
        <v>4207.6000000000004</v>
      </c>
      <c r="H514" s="18">
        <f t="shared" ref="H514:I514" si="195">H515+H518</f>
        <v>0</v>
      </c>
      <c r="I514" s="18">
        <f t="shared" si="195"/>
        <v>0</v>
      </c>
    </row>
    <row r="515" spans="1:9" ht="141.75" customHeight="1" x14ac:dyDescent="0.25">
      <c r="A515" s="1" t="s">
        <v>958</v>
      </c>
      <c r="B515" s="19" t="s">
        <v>1272</v>
      </c>
      <c r="C515" s="17" t="s">
        <v>18</v>
      </c>
      <c r="D515" s="17" t="s">
        <v>813</v>
      </c>
      <c r="E515" s="17" t="s">
        <v>1273</v>
      </c>
      <c r="F515" s="17"/>
      <c r="G515" s="18">
        <f>G516</f>
        <v>167.1</v>
      </c>
      <c r="H515" s="18">
        <f t="shared" ref="H515:I516" si="196">H516</f>
        <v>0</v>
      </c>
      <c r="I515" s="18">
        <f t="shared" si="196"/>
        <v>0</v>
      </c>
    </row>
    <row r="516" spans="1:9" ht="47.25" x14ac:dyDescent="0.25">
      <c r="A516" s="1" t="s">
        <v>959</v>
      </c>
      <c r="B516" s="19" t="s">
        <v>24</v>
      </c>
      <c r="C516" s="17" t="s">
        <v>18</v>
      </c>
      <c r="D516" s="17" t="s">
        <v>813</v>
      </c>
      <c r="E516" s="17" t="s">
        <v>1273</v>
      </c>
      <c r="F516" s="17" t="s">
        <v>25</v>
      </c>
      <c r="G516" s="18">
        <f>G517</f>
        <v>167.1</v>
      </c>
      <c r="H516" s="18">
        <f t="shared" si="196"/>
        <v>0</v>
      </c>
      <c r="I516" s="18">
        <f t="shared" si="196"/>
        <v>0</v>
      </c>
    </row>
    <row r="517" spans="1:9" x14ac:dyDescent="0.25">
      <c r="A517" s="1" t="s">
        <v>960</v>
      </c>
      <c r="B517" s="19" t="s">
        <v>26</v>
      </c>
      <c r="C517" s="17" t="s">
        <v>18</v>
      </c>
      <c r="D517" s="17" t="s">
        <v>813</v>
      </c>
      <c r="E517" s="17" t="s">
        <v>1273</v>
      </c>
      <c r="F517" s="17" t="s">
        <v>27</v>
      </c>
      <c r="G517" s="18">
        <v>167.1</v>
      </c>
      <c r="H517" s="18">
        <v>0</v>
      </c>
      <c r="I517" s="18">
        <v>0</v>
      </c>
    </row>
    <row r="518" spans="1:9" ht="142.5" customHeight="1" x14ac:dyDescent="0.25">
      <c r="A518" s="1" t="s">
        <v>961</v>
      </c>
      <c r="B518" s="19" t="s">
        <v>1274</v>
      </c>
      <c r="C518" s="17" t="s">
        <v>18</v>
      </c>
      <c r="D518" s="17" t="s">
        <v>813</v>
      </c>
      <c r="E518" s="17" t="s">
        <v>1275</v>
      </c>
      <c r="F518" s="17"/>
      <c r="G518" s="18">
        <f>G519</f>
        <v>4040.5</v>
      </c>
      <c r="H518" s="18">
        <f t="shared" ref="H518:I519" si="197">H519</f>
        <v>0</v>
      </c>
      <c r="I518" s="18">
        <f t="shared" si="197"/>
        <v>0</v>
      </c>
    </row>
    <row r="519" spans="1:9" ht="47.25" x14ac:dyDescent="0.25">
      <c r="A519" s="1" t="s">
        <v>962</v>
      </c>
      <c r="B519" s="19" t="s">
        <v>24</v>
      </c>
      <c r="C519" s="17" t="s">
        <v>18</v>
      </c>
      <c r="D519" s="17" t="s">
        <v>813</v>
      </c>
      <c r="E519" s="17" t="s">
        <v>1275</v>
      </c>
      <c r="F519" s="17" t="s">
        <v>25</v>
      </c>
      <c r="G519" s="18">
        <f>G520</f>
        <v>4040.5</v>
      </c>
      <c r="H519" s="18">
        <f t="shared" si="197"/>
        <v>0</v>
      </c>
      <c r="I519" s="18">
        <f t="shared" si="197"/>
        <v>0</v>
      </c>
    </row>
    <row r="520" spans="1:9" x14ac:dyDescent="0.25">
      <c r="A520" s="1" t="s">
        <v>963</v>
      </c>
      <c r="B520" s="19" t="s">
        <v>26</v>
      </c>
      <c r="C520" s="17" t="s">
        <v>18</v>
      </c>
      <c r="D520" s="17" t="s">
        <v>813</v>
      </c>
      <c r="E520" s="17" t="s">
        <v>1275</v>
      </c>
      <c r="F520" s="17" t="s">
        <v>27</v>
      </c>
      <c r="G520" s="18">
        <v>4040.5</v>
      </c>
      <c r="H520" s="18">
        <v>0</v>
      </c>
      <c r="I520" s="18">
        <v>0</v>
      </c>
    </row>
    <row r="521" spans="1:9" ht="33.75" customHeight="1" x14ac:dyDescent="0.25">
      <c r="A521" s="1" t="s">
        <v>964</v>
      </c>
      <c r="B521" s="37" t="s">
        <v>1010</v>
      </c>
      <c r="C521" s="38">
        <v>760</v>
      </c>
      <c r="D521" s="21"/>
      <c r="E521" s="21"/>
      <c r="F521" s="38"/>
      <c r="G521" s="14">
        <f>G529+G736+G522</f>
        <v>327072.95</v>
      </c>
      <c r="H521" s="14">
        <f t="shared" ref="H521:I521" si="198">H529+H736+H522</f>
        <v>304074.39999999997</v>
      </c>
      <c r="I521" s="14">
        <f t="shared" si="198"/>
        <v>285140.90000000002</v>
      </c>
    </row>
    <row r="522" spans="1:9" ht="20.25" customHeight="1" x14ac:dyDescent="0.25">
      <c r="A522" s="1" t="s">
        <v>965</v>
      </c>
      <c r="B522" s="25" t="s">
        <v>86</v>
      </c>
      <c r="C522" s="26">
        <v>760</v>
      </c>
      <c r="D522" s="13" t="s">
        <v>87</v>
      </c>
      <c r="E522" s="21"/>
      <c r="F522" s="38"/>
      <c r="G522" s="14">
        <f t="shared" ref="G522:G527" si="199">G523</f>
        <v>25</v>
      </c>
      <c r="H522" s="14">
        <f t="shared" ref="H522:I525" si="200">H523</f>
        <v>25</v>
      </c>
      <c r="I522" s="14">
        <f t="shared" si="200"/>
        <v>25</v>
      </c>
    </row>
    <row r="523" spans="1:9" ht="20.25" customHeight="1" x14ac:dyDescent="0.25">
      <c r="A523" s="1" t="s">
        <v>966</v>
      </c>
      <c r="B523" s="24" t="s">
        <v>92</v>
      </c>
      <c r="C523" s="36">
        <v>760</v>
      </c>
      <c r="D523" s="16" t="s">
        <v>93</v>
      </c>
      <c r="E523" s="21"/>
      <c r="F523" s="38"/>
      <c r="G523" s="18">
        <f t="shared" si="199"/>
        <v>25</v>
      </c>
      <c r="H523" s="18">
        <f t="shared" si="200"/>
        <v>25</v>
      </c>
      <c r="I523" s="18">
        <f t="shared" si="200"/>
        <v>25</v>
      </c>
    </row>
    <row r="524" spans="1:9" ht="49.5" customHeight="1" x14ac:dyDescent="0.25">
      <c r="A524" s="1" t="s">
        <v>967</v>
      </c>
      <c r="B524" s="66" t="s">
        <v>814</v>
      </c>
      <c r="C524" s="36">
        <v>760</v>
      </c>
      <c r="D524" s="16" t="s">
        <v>93</v>
      </c>
      <c r="E524" s="17" t="s">
        <v>531</v>
      </c>
      <c r="F524" s="23"/>
      <c r="G524" s="18">
        <f t="shared" si="199"/>
        <v>25</v>
      </c>
      <c r="H524" s="18">
        <f t="shared" si="200"/>
        <v>25</v>
      </c>
      <c r="I524" s="18">
        <f t="shared" si="200"/>
        <v>25</v>
      </c>
    </row>
    <row r="525" spans="1:9" ht="51.75" customHeight="1" x14ac:dyDescent="0.25">
      <c r="A525" s="1" t="s">
        <v>968</v>
      </c>
      <c r="B525" s="66" t="s">
        <v>824</v>
      </c>
      <c r="C525" s="29" t="s">
        <v>61</v>
      </c>
      <c r="D525" s="29" t="s">
        <v>93</v>
      </c>
      <c r="E525" s="29" t="s">
        <v>537</v>
      </c>
      <c r="F525" s="23"/>
      <c r="G525" s="18">
        <f t="shared" si="199"/>
        <v>25</v>
      </c>
      <c r="H525" s="18">
        <f t="shared" si="200"/>
        <v>25</v>
      </c>
      <c r="I525" s="18">
        <f t="shared" si="200"/>
        <v>25</v>
      </c>
    </row>
    <row r="526" spans="1:9" ht="251.25" customHeight="1" x14ac:dyDescent="0.25">
      <c r="A526" s="1" t="s">
        <v>969</v>
      </c>
      <c r="B526" s="19" t="s">
        <v>1276</v>
      </c>
      <c r="C526" s="23">
        <v>760</v>
      </c>
      <c r="D526" s="17" t="s">
        <v>93</v>
      </c>
      <c r="E526" s="17" t="s">
        <v>1277</v>
      </c>
      <c r="F526" s="23"/>
      <c r="G526" s="18">
        <f t="shared" si="199"/>
        <v>25</v>
      </c>
      <c r="H526" s="18">
        <f t="shared" ref="H526:I527" si="201">H527</f>
        <v>25</v>
      </c>
      <c r="I526" s="18">
        <f t="shared" si="201"/>
        <v>25</v>
      </c>
    </row>
    <row r="527" spans="1:9" ht="33.75" customHeight="1" x14ac:dyDescent="0.25">
      <c r="A527" s="1" t="s">
        <v>970</v>
      </c>
      <c r="B527" s="19" t="s">
        <v>34</v>
      </c>
      <c r="C527" s="23">
        <v>760</v>
      </c>
      <c r="D527" s="17" t="s">
        <v>93</v>
      </c>
      <c r="E527" s="17" t="s">
        <v>1277</v>
      </c>
      <c r="F527" s="23">
        <v>100</v>
      </c>
      <c r="G527" s="18">
        <f t="shared" si="199"/>
        <v>25</v>
      </c>
      <c r="H527" s="18">
        <f t="shared" si="201"/>
        <v>25</v>
      </c>
      <c r="I527" s="18">
        <f t="shared" si="201"/>
        <v>25</v>
      </c>
    </row>
    <row r="528" spans="1:9" ht="33.75" customHeight="1" x14ac:dyDescent="0.25">
      <c r="A528" s="1" t="s">
        <v>971</v>
      </c>
      <c r="B528" s="19" t="s">
        <v>36</v>
      </c>
      <c r="C528" s="23">
        <v>760</v>
      </c>
      <c r="D528" s="17" t="s">
        <v>93</v>
      </c>
      <c r="E528" s="17" t="s">
        <v>1277</v>
      </c>
      <c r="F528" s="23">
        <v>110</v>
      </c>
      <c r="G528" s="18">
        <v>25</v>
      </c>
      <c r="H528" s="18">
        <v>25</v>
      </c>
      <c r="I528" s="18">
        <v>25</v>
      </c>
    </row>
    <row r="529" spans="1:9" x14ac:dyDescent="0.25">
      <c r="A529" s="1" t="s">
        <v>972</v>
      </c>
      <c r="B529" s="37" t="s">
        <v>59</v>
      </c>
      <c r="C529" s="38">
        <v>760</v>
      </c>
      <c r="D529" s="21" t="s">
        <v>19</v>
      </c>
      <c r="E529" s="21"/>
      <c r="F529" s="38"/>
      <c r="G529" s="14">
        <f>G530+G559+G654+G682+G638</f>
        <v>311568.65000000002</v>
      </c>
      <c r="H529" s="14">
        <f>H530+H559+H654+H682+H638</f>
        <v>287117.3</v>
      </c>
      <c r="I529" s="14">
        <f>I530+I559+I654+I682+I638</f>
        <v>273049.5</v>
      </c>
    </row>
    <row r="530" spans="1:9" x14ac:dyDescent="0.25">
      <c r="A530" s="1" t="s">
        <v>973</v>
      </c>
      <c r="B530" s="42" t="s">
        <v>60</v>
      </c>
      <c r="C530" s="17" t="s">
        <v>61</v>
      </c>
      <c r="D530" s="17" t="s">
        <v>62</v>
      </c>
      <c r="E530" s="17"/>
      <c r="F530" s="23"/>
      <c r="G530" s="18">
        <f t="shared" ref="G530:H530" si="202">G531</f>
        <v>53571.810000000005</v>
      </c>
      <c r="H530" s="18">
        <f t="shared" si="202"/>
        <v>48057.26</v>
      </c>
      <c r="I530" s="18">
        <f>I531</f>
        <v>48056.89</v>
      </c>
    </row>
    <row r="531" spans="1:9" ht="46.5" customHeight="1" x14ac:dyDescent="0.25">
      <c r="A531" s="1" t="s">
        <v>974</v>
      </c>
      <c r="B531" s="66" t="s">
        <v>814</v>
      </c>
      <c r="C531" s="23">
        <v>760</v>
      </c>
      <c r="D531" s="17" t="s">
        <v>62</v>
      </c>
      <c r="E531" s="17" t="s">
        <v>531</v>
      </c>
      <c r="F531" s="23"/>
      <c r="G531" s="18">
        <f t="shared" ref="G531:H531" si="203">G532+G552</f>
        <v>53571.810000000005</v>
      </c>
      <c r="H531" s="18">
        <f t="shared" si="203"/>
        <v>48057.26</v>
      </c>
      <c r="I531" s="18">
        <f>I532+I552</f>
        <v>48056.89</v>
      </c>
    </row>
    <row r="532" spans="1:9" ht="30" customHeight="1" x14ac:dyDescent="0.25">
      <c r="A532" s="1" t="s">
        <v>975</v>
      </c>
      <c r="B532" s="63" t="s">
        <v>63</v>
      </c>
      <c r="C532" s="23">
        <v>760</v>
      </c>
      <c r="D532" s="17" t="s">
        <v>62</v>
      </c>
      <c r="E532" s="17" t="s">
        <v>532</v>
      </c>
      <c r="F532" s="23" t="s">
        <v>499</v>
      </c>
      <c r="G532" s="18">
        <f t="shared" ref="G532:H532" si="204">G533+G546+G536+G539+G549+G543</f>
        <v>53571.810000000005</v>
      </c>
      <c r="H532" s="18">
        <f t="shared" si="204"/>
        <v>48057.26</v>
      </c>
      <c r="I532" s="18">
        <f>I533+I546+I536+I539+I549+I543</f>
        <v>48056.89</v>
      </c>
    </row>
    <row r="533" spans="1:9" ht="110.25" x14ac:dyDescent="0.25">
      <c r="A533" s="1" t="s">
        <v>976</v>
      </c>
      <c r="B533" s="63" t="s">
        <v>815</v>
      </c>
      <c r="C533" s="23">
        <v>760</v>
      </c>
      <c r="D533" s="17" t="s">
        <v>62</v>
      </c>
      <c r="E533" s="17" t="s">
        <v>533</v>
      </c>
      <c r="F533" s="23"/>
      <c r="G533" s="18">
        <f t="shared" ref="G533:H534" si="205">G534</f>
        <v>25036.25</v>
      </c>
      <c r="H533" s="18">
        <f t="shared" si="205"/>
        <v>19807.86</v>
      </c>
      <c r="I533" s="18">
        <f>I534</f>
        <v>19807.490000000002</v>
      </c>
    </row>
    <row r="534" spans="1:9" ht="33" customHeight="1" x14ac:dyDescent="0.25">
      <c r="A534" s="1" t="s">
        <v>977</v>
      </c>
      <c r="B534" s="42" t="s">
        <v>24</v>
      </c>
      <c r="C534" s="23">
        <v>760</v>
      </c>
      <c r="D534" s="17" t="s">
        <v>62</v>
      </c>
      <c r="E534" s="17" t="s">
        <v>533</v>
      </c>
      <c r="F534" s="29" t="s">
        <v>25</v>
      </c>
      <c r="G534" s="18">
        <f t="shared" si="205"/>
        <v>25036.25</v>
      </c>
      <c r="H534" s="18">
        <f t="shared" si="205"/>
        <v>19807.86</v>
      </c>
      <c r="I534" s="18">
        <f>I535</f>
        <v>19807.490000000002</v>
      </c>
    </row>
    <row r="535" spans="1:9" ht="17.25" customHeight="1" x14ac:dyDescent="0.25">
      <c r="A535" s="1" t="s">
        <v>978</v>
      </c>
      <c r="B535" s="42" t="s">
        <v>26</v>
      </c>
      <c r="C535" s="23">
        <v>760</v>
      </c>
      <c r="D535" s="17" t="s">
        <v>62</v>
      </c>
      <c r="E535" s="17" t="s">
        <v>533</v>
      </c>
      <c r="F535" s="29" t="s">
        <v>27</v>
      </c>
      <c r="G535" s="18">
        <f>23477+1559.25</f>
        <v>25036.25</v>
      </c>
      <c r="H535" s="18">
        <v>19807.86</v>
      </c>
      <c r="I535" s="18">
        <v>19807.490000000002</v>
      </c>
    </row>
    <row r="536" spans="1:9" ht="141" hidden="1" customHeight="1" x14ac:dyDescent="0.25">
      <c r="A536" s="1" t="s">
        <v>979</v>
      </c>
      <c r="B536" s="19" t="s">
        <v>67</v>
      </c>
      <c r="C536" s="17" t="s">
        <v>61</v>
      </c>
      <c r="D536" s="17" t="s">
        <v>62</v>
      </c>
      <c r="E536" s="17" t="s">
        <v>534</v>
      </c>
      <c r="F536" s="23"/>
      <c r="G536" s="23"/>
      <c r="H536" s="23"/>
      <c r="I536" s="18">
        <f>I537</f>
        <v>0</v>
      </c>
    </row>
    <row r="537" spans="1:9" ht="31.5" hidden="1" customHeight="1" x14ac:dyDescent="0.25">
      <c r="A537" s="1" t="s">
        <v>1055</v>
      </c>
      <c r="B537" s="42" t="s">
        <v>24</v>
      </c>
      <c r="C537" s="17" t="s">
        <v>61</v>
      </c>
      <c r="D537" s="17" t="s">
        <v>62</v>
      </c>
      <c r="E537" s="17" t="s">
        <v>534</v>
      </c>
      <c r="F537" s="23">
        <v>600</v>
      </c>
      <c r="G537" s="23"/>
      <c r="H537" s="23"/>
      <c r="I537" s="18">
        <f>I538</f>
        <v>0</v>
      </c>
    </row>
    <row r="538" spans="1:9" ht="21.75" hidden="1" customHeight="1" x14ac:dyDescent="0.25">
      <c r="A538" s="1" t="s">
        <v>1056</v>
      </c>
      <c r="B538" s="42" t="s">
        <v>26</v>
      </c>
      <c r="C538" s="17" t="s">
        <v>61</v>
      </c>
      <c r="D538" s="17" t="s">
        <v>62</v>
      </c>
      <c r="E538" s="17" t="s">
        <v>534</v>
      </c>
      <c r="F538" s="23">
        <v>610</v>
      </c>
      <c r="G538" s="23"/>
      <c r="H538" s="23"/>
      <c r="I538" s="18">
        <f>I542</f>
        <v>0</v>
      </c>
    </row>
    <row r="539" spans="1:9" ht="78.75" hidden="1" x14ac:dyDescent="0.25">
      <c r="A539" s="1" t="s">
        <v>1057</v>
      </c>
      <c r="B539" s="22" t="s">
        <v>28</v>
      </c>
      <c r="C539" s="17" t="s">
        <v>61</v>
      </c>
      <c r="D539" s="17" t="s">
        <v>62</v>
      </c>
      <c r="E539" s="17" t="s">
        <v>349</v>
      </c>
      <c r="F539" s="23"/>
      <c r="G539" s="23"/>
      <c r="H539" s="23"/>
      <c r="I539" s="18">
        <f>I540</f>
        <v>0</v>
      </c>
    </row>
    <row r="540" spans="1:9" ht="47.25" hidden="1" x14ac:dyDescent="0.25">
      <c r="A540" s="1" t="s">
        <v>1058</v>
      </c>
      <c r="B540" s="42" t="s">
        <v>24</v>
      </c>
      <c r="C540" s="17" t="s">
        <v>61</v>
      </c>
      <c r="D540" s="17" t="s">
        <v>62</v>
      </c>
      <c r="E540" s="17" t="s">
        <v>349</v>
      </c>
      <c r="F540" s="23">
        <v>100</v>
      </c>
      <c r="G540" s="23"/>
      <c r="H540" s="23"/>
      <c r="I540" s="18">
        <f>I541</f>
        <v>0</v>
      </c>
    </row>
    <row r="541" spans="1:9" ht="17.25" hidden="1" customHeight="1" x14ac:dyDescent="0.25">
      <c r="A541" s="1" t="s">
        <v>1059</v>
      </c>
      <c r="B541" s="42" t="s">
        <v>26</v>
      </c>
      <c r="C541" s="17" t="s">
        <v>61</v>
      </c>
      <c r="D541" s="17" t="s">
        <v>62</v>
      </c>
      <c r="E541" s="17" t="s">
        <v>349</v>
      </c>
      <c r="F541" s="23">
        <v>110</v>
      </c>
      <c r="G541" s="23"/>
      <c r="H541" s="23"/>
      <c r="I541" s="18">
        <v>0</v>
      </c>
    </row>
    <row r="542" spans="1:9" ht="78.75" hidden="1" x14ac:dyDescent="0.25">
      <c r="A542" s="1" t="s">
        <v>1060</v>
      </c>
      <c r="B542" s="22" t="s">
        <v>28</v>
      </c>
      <c r="C542" s="17" t="s">
        <v>61</v>
      </c>
      <c r="D542" s="17" t="s">
        <v>62</v>
      </c>
      <c r="E542" s="17" t="s">
        <v>534</v>
      </c>
      <c r="F542" s="23">
        <v>611</v>
      </c>
      <c r="G542" s="23"/>
      <c r="H542" s="23"/>
      <c r="I542" s="18">
        <v>0</v>
      </c>
    </row>
    <row r="543" spans="1:9" ht="352.5" customHeight="1" x14ac:dyDescent="0.25">
      <c r="A543" s="1" t="s">
        <v>1061</v>
      </c>
      <c r="B543" s="63" t="s">
        <v>816</v>
      </c>
      <c r="C543" s="17" t="s">
        <v>61</v>
      </c>
      <c r="D543" s="17" t="s">
        <v>62</v>
      </c>
      <c r="E543" s="17" t="s">
        <v>536</v>
      </c>
      <c r="F543" s="23"/>
      <c r="G543" s="18">
        <f t="shared" ref="G543:H544" si="206">G544</f>
        <v>16120.26</v>
      </c>
      <c r="H543" s="18">
        <f t="shared" si="206"/>
        <v>15834.1</v>
      </c>
      <c r="I543" s="18">
        <f>I544</f>
        <v>15834.1</v>
      </c>
    </row>
    <row r="544" spans="1:9" ht="47.25" x14ac:dyDescent="0.25">
      <c r="A544" s="1" t="s">
        <v>1062</v>
      </c>
      <c r="B544" s="42" t="s">
        <v>24</v>
      </c>
      <c r="C544" s="17" t="s">
        <v>61</v>
      </c>
      <c r="D544" s="17" t="s">
        <v>62</v>
      </c>
      <c r="E544" s="17" t="s">
        <v>536</v>
      </c>
      <c r="F544" s="23">
        <v>600</v>
      </c>
      <c r="G544" s="18">
        <f t="shared" si="206"/>
        <v>16120.26</v>
      </c>
      <c r="H544" s="18">
        <f t="shared" si="206"/>
        <v>15834.1</v>
      </c>
      <c r="I544" s="18">
        <f>I545</f>
        <v>15834.1</v>
      </c>
    </row>
    <row r="545" spans="1:9" x14ac:dyDescent="0.25">
      <c r="A545" s="1" t="s">
        <v>1063</v>
      </c>
      <c r="B545" s="42" t="s">
        <v>26</v>
      </c>
      <c r="C545" s="17" t="s">
        <v>61</v>
      </c>
      <c r="D545" s="17" t="s">
        <v>62</v>
      </c>
      <c r="E545" s="17" t="s">
        <v>536</v>
      </c>
      <c r="F545" s="23">
        <v>610</v>
      </c>
      <c r="G545" s="18">
        <f>15834.1+286.16</f>
        <v>16120.26</v>
      </c>
      <c r="H545" s="18">
        <v>15834.1</v>
      </c>
      <c r="I545" s="18">
        <v>15834.1</v>
      </c>
    </row>
    <row r="546" spans="1:9" ht="282.75" customHeight="1" x14ac:dyDescent="0.25">
      <c r="A546" s="1" t="s">
        <v>1064</v>
      </c>
      <c r="B546" s="63" t="s">
        <v>817</v>
      </c>
      <c r="C546" s="29" t="s">
        <v>61</v>
      </c>
      <c r="D546" s="29" t="s">
        <v>62</v>
      </c>
      <c r="E546" s="29" t="s">
        <v>535</v>
      </c>
      <c r="F546" s="23"/>
      <c r="G546" s="18">
        <f t="shared" ref="G546:H547" si="207">G547</f>
        <v>12415.3</v>
      </c>
      <c r="H546" s="18">
        <f t="shared" si="207"/>
        <v>12415.3</v>
      </c>
      <c r="I546" s="18">
        <f>I547</f>
        <v>12415.3</v>
      </c>
    </row>
    <row r="547" spans="1:9" ht="45" customHeight="1" x14ac:dyDescent="0.25">
      <c r="A547" s="1" t="s">
        <v>1065</v>
      </c>
      <c r="B547" s="42" t="s">
        <v>24</v>
      </c>
      <c r="C547" s="29" t="s">
        <v>61</v>
      </c>
      <c r="D547" s="29" t="s">
        <v>62</v>
      </c>
      <c r="E547" s="29" t="s">
        <v>535</v>
      </c>
      <c r="F547" s="29" t="s">
        <v>25</v>
      </c>
      <c r="G547" s="18">
        <f t="shared" si="207"/>
        <v>12415.3</v>
      </c>
      <c r="H547" s="18">
        <f t="shared" si="207"/>
        <v>12415.3</v>
      </c>
      <c r="I547" s="18">
        <f>I548</f>
        <v>12415.3</v>
      </c>
    </row>
    <row r="548" spans="1:9" ht="15" customHeight="1" x14ac:dyDescent="0.25">
      <c r="A548" s="1" t="s">
        <v>1066</v>
      </c>
      <c r="B548" s="42" t="s">
        <v>26</v>
      </c>
      <c r="C548" s="29" t="s">
        <v>61</v>
      </c>
      <c r="D548" s="29" t="s">
        <v>62</v>
      </c>
      <c r="E548" s="29" t="s">
        <v>535</v>
      </c>
      <c r="F548" s="29" t="s">
        <v>27</v>
      </c>
      <c r="G548" s="18">
        <v>12415.3</v>
      </c>
      <c r="H548" s="18">
        <v>12415.3</v>
      </c>
      <c r="I548" s="18">
        <v>12415.3</v>
      </c>
    </row>
    <row r="549" spans="1:9" ht="141.75" hidden="1" customHeight="1" x14ac:dyDescent="0.25">
      <c r="A549" s="1" t="s">
        <v>1067</v>
      </c>
      <c r="B549" s="42" t="s">
        <v>358</v>
      </c>
      <c r="C549" s="29" t="s">
        <v>61</v>
      </c>
      <c r="D549" s="29" t="s">
        <v>62</v>
      </c>
      <c r="E549" s="29" t="s">
        <v>359</v>
      </c>
      <c r="F549" s="29"/>
      <c r="G549" s="29"/>
      <c r="H549" s="29"/>
      <c r="I549" s="18">
        <f>I550</f>
        <v>0</v>
      </c>
    </row>
    <row r="550" spans="1:9" ht="80.25" hidden="1" customHeight="1" x14ac:dyDescent="0.25">
      <c r="A550" s="1" t="s">
        <v>1068</v>
      </c>
      <c r="B550" s="42" t="s">
        <v>64</v>
      </c>
      <c r="C550" s="29" t="s">
        <v>61</v>
      </c>
      <c r="D550" s="29" t="s">
        <v>62</v>
      </c>
      <c r="E550" s="29" t="s">
        <v>359</v>
      </c>
      <c r="F550" s="29" t="s">
        <v>35</v>
      </c>
      <c r="G550" s="29"/>
      <c r="H550" s="29"/>
      <c r="I550" s="18">
        <f>I551</f>
        <v>0</v>
      </c>
    </row>
    <row r="551" spans="1:9" ht="36" hidden="1" customHeight="1" x14ac:dyDescent="0.25">
      <c r="A551" s="1" t="s">
        <v>1069</v>
      </c>
      <c r="B551" s="42" t="s">
        <v>36</v>
      </c>
      <c r="C551" s="29" t="s">
        <v>61</v>
      </c>
      <c r="D551" s="29" t="s">
        <v>62</v>
      </c>
      <c r="E551" s="29" t="s">
        <v>359</v>
      </c>
      <c r="F551" s="29" t="s">
        <v>37</v>
      </c>
      <c r="G551" s="29"/>
      <c r="H551" s="29"/>
      <c r="I551" s="18">
        <v>0</v>
      </c>
    </row>
    <row r="552" spans="1:9" ht="31.5" hidden="1" x14ac:dyDescent="0.25">
      <c r="A552" s="1" t="s">
        <v>1070</v>
      </c>
      <c r="B552" s="22" t="s">
        <v>68</v>
      </c>
      <c r="C552" s="17" t="s">
        <v>61</v>
      </c>
      <c r="D552" s="17" t="s">
        <v>62</v>
      </c>
      <c r="E552" s="17" t="s">
        <v>537</v>
      </c>
      <c r="F552" s="17"/>
      <c r="G552" s="17"/>
      <c r="H552" s="17"/>
      <c r="I552" s="18">
        <f>I553+I556</f>
        <v>0</v>
      </c>
    </row>
    <row r="553" spans="1:9" ht="0.75" hidden="1" customHeight="1" x14ac:dyDescent="0.25">
      <c r="A553" s="1" t="s">
        <v>1071</v>
      </c>
      <c r="B553" s="43" t="s">
        <v>70</v>
      </c>
      <c r="C553" s="17" t="s">
        <v>61</v>
      </c>
      <c r="D553" s="17" t="s">
        <v>62</v>
      </c>
      <c r="E553" s="17" t="s">
        <v>71</v>
      </c>
      <c r="F553" s="17"/>
      <c r="G553" s="17"/>
      <c r="H553" s="17"/>
      <c r="I553" s="18">
        <f>I554</f>
        <v>0</v>
      </c>
    </row>
    <row r="554" spans="1:9" ht="31.5" hidden="1" x14ac:dyDescent="0.25">
      <c r="A554" s="1" t="s">
        <v>1072</v>
      </c>
      <c r="B554" s="42" t="s">
        <v>11</v>
      </c>
      <c r="C554" s="17" t="s">
        <v>61</v>
      </c>
      <c r="D554" s="17" t="s">
        <v>62</v>
      </c>
      <c r="E554" s="17" t="s">
        <v>71</v>
      </c>
      <c r="F554" s="17" t="s">
        <v>12</v>
      </c>
      <c r="G554" s="17"/>
      <c r="H554" s="17"/>
      <c r="I554" s="18">
        <f>I555</f>
        <v>0</v>
      </c>
    </row>
    <row r="555" spans="1:9" hidden="1" x14ac:dyDescent="0.25">
      <c r="A555" s="1" t="s">
        <v>1073</v>
      </c>
      <c r="B555" s="42" t="s">
        <v>72</v>
      </c>
      <c r="C555" s="17" t="s">
        <v>61</v>
      </c>
      <c r="D555" s="17" t="s">
        <v>62</v>
      </c>
      <c r="E555" s="17" t="s">
        <v>71</v>
      </c>
      <c r="F555" s="17" t="s">
        <v>73</v>
      </c>
      <c r="G555" s="17"/>
      <c r="H555" s="17"/>
      <c r="I555" s="18">
        <v>0</v>
      </c>
    </row>
    <row r="556" spans="1:9" ht="272.25" hidden="1" customHeight="1" x14ac:dyDescent="0.25">
      <c r="A556" s="1" t="s">
        <v>1074</v>
      </c>
      <c r="B556" s="42" t="s">
        <v>552</v>
      </c>
      <c r="C556" s="17" t="s">
        <v>61</v>
      </c>
      <c r="D556" s="17" t="s">
        <v>62</v>
      </c>
      <c r="E556" s="17" t="s">
        <v>538</v>
      </c>
      <c r="F556" s="17"/>
      <c r="G556" s="17"/>
      <c r="H556" s="17"/>
      <c r="I556" s="18">
        <f>I557</f>
        <v>0</v>
      </c>
    </row>
    <row r="557" spans="1:9" ht="47.25" hidden="1" customHeight="1" x14ac:dyDescent="0.25">
      <c r="A557" s="1" t="s">
        <v>1075</v>
      </c>
      <c r="B557" s="42" t="s">
        <v>24</v>
      </c>
      <c r="C557" s="17" t="s">
        <v>61</v>
      </c>
      <c r="D557" s="17" t="s">
        <v>62</v>
      </c>
      <c r="E557" s="17" t="s">
        <v>538</v>
      </c>
      <c r="F557" s="17" t="s">
        <v>25</v>
      </c>
      <c r="G557" s="17"/>
      <c r="H557" s="17"/>
      <c r="I557" s="18">
        <f>I558</f>
        <v>0</v>
      </c>
    </row>
    <row r="558" spans="1:9" hidden="1" x14ac:dyDescent="0.25">
      <c r="A558" s="1" t="s">
        <v>1076</v>
      </c>
      <c r="B558" s="42" t="s">
        <v>26</v>
      </c>
      <c r="C558" s="17" t="s">
        <v>61</v>
      </c>
      <c r="D558" s="17" t="s">
        <v>62</v>
      </c>
      <c r="E558" s="17" t="s">
        <v>538</v>
      </c>
      <c r="F558" s="17" t="s">
        <v>27</v>
      </c>
      <c r="G558" s="17"/>
      <c r="H558" s="17"/>
      <c r="I558" s="18">
        <v>0</v>
      </c>
    </row>
    <row r="559" spans="1:9" x14ac:dyDescent="0.25">
      <c r="A559" s="1" t="s">
        <v>1077</v>
      </c>
      <c r="B559" s="42" t="s">
        <v>20</v>
      </c>
      <c r="C559" s="17">
        <v>760</v>
      </c>
      <c r="D559" s="17" t="s">
        <v>21</v>
      </c>
      <c r="E559" s="17"/>
      <c r="F559" s="17"/>
      <c r="G559" s="18">
        <f>G560+G618+G633</f>
        <v>217155.52999999997</v>
      </c>
      <c r="H559" s="18">
        <f>H560+H618+H633</f>
        <v>203211.19999999998</v>
      </c>
      <c r="I559" s="18">
        <f t="shared" ref="I559" si="208">I560+I618+I633</f>
        <v>188992.3</v>
      </c>
    </row>
    <row r="560" spans="1:9" ht="47.25" x14ac:dyDescent="0.25">
      <c r="A560" s="1" t="s">
        <v>1078</v>
      </c>
      <c r="B560" s="66" t="s">
        <v>814</v>
      </c>
      <c r="C560" s="23">
        <v>760</v>
      </c>
      <c r="D560" s="17" t="s">
        <v>21</v>
      </c>
      <c r="E560" s="17" t="s">
        <v>531</v>
      </c>
      <c r="F560" s="23"/>
      <c r="G560" s="18">
        <f>G561+G608</f>
        <v>216914.64999999997</v>
      </c>
      <c r="H560" s="18">
        <f>H561+H608</f>
        <v>203211.19999999998</v>
      </c>
      <c r="I560" s="18">
        <f>I561+I608</f>
        <v>188992.3</v>
      </c>
    </row>
    <row r="561" spans="1:9" ht="33" customHeight="1" x14ac:dyDescent="0.25">
      <c r="A561" s="1" t="s">
        <v>1079</v>
      </c>
      <c r="B561" s="63" t="s">
        <v>63</v>
      </c>
      <c r="C561" s="23">
        <v>760</v>
      </c>
      <c r="D561" s="17" t="s">
        <v>21</v>
      </c>
      <c r="E561" s="17" t="s">
        <v>532</v>
      </c>
      <c r="F561" s="23"/>
      <c r="G561" s="18">
        <f>G562+G585+G588+G627+G630+G582+G624</f>
        <v>216914.64999999997</v>
      </c>
      <c r="H561" s="18">
        <f t="shared" ref="H561:I561" si="209">H562+H585+H588+H627+H630+H582+H624</f>
        <v>203211.19999999998</v>
      </c>
      <c r="I561" s="18">
        <f t="shared" si="209"/>
        <v>188992.3</v>
      </c>
    </row>
    <row r="562" spans="1:9" ht="110.25" x14ac:dyDescent="0.25">
      <c r="A562" s="1" t="s">
        <v>1080</v>
      </c>
      <c r="B562" s="63" t="s">
        <v>815</v>
      </c>
      <c r="C562" s="23">
        <v>760</v>
      </c>
      <c r="D562" s="17" t="s">
        <v>21</v>
      </c>
      <c r="E562" s="17" t="s">
        <v>533</v>
      </c>
      <c r="F562" s="23"/>
      <c r="G562" s="18">
        <f t="shared" ref="G562:H563" si="210">G563</f>
        <v>74855.37</v>
      </c>
      <c r="H562" s="18">
        <f t="shared" si="210"/>
        <v>64583.4</v>
      </c>
      <c r="I562" s="18">
        <f>I563</f>
        <v>64583.199999999997</v>
      </c>
    </row>
    <row r="563" spans="1:9" ht="47.25" x14ac:dyDescent="0.25">
      <c r="A563" s="1" t="s">
        <v>1081</v>
      </c>
      <c r="B563" s="42" t="s">
        <v>24</v>
      </c>
      <c r="C563" s="23">
        <v>760</v>
      </c>
      <c r="D563" s="17" t="s">
        <v>21</v>
      </c>
      <c r="E563" s="17" t="s">
        <v>533</v>
      </c>
      <c r="F563" s="17" t="s">
        <v>25</v>
      </c>
      <c r="G563" s="18">
        <f t="shared" si="210"/>
        <v>74855.37</v>
      </c>
      <c r="H563" s="18">
        <f t="shared" si="210"/>
        <v>64583.4</v>
      </c>
      <c r="I563" s="18">
        <f>I564</f>
        <v>64583.199999999997</v>
      </c>
    </row>
    <row r="564" spans="1:9" x14ac:dyDescent="0.25">
      <c r="A564" s="1" t="s">
        <v>1082</v>
      </c>
      <c r="B564" s="42" t="s">
        <v>26</v>
      </c>
      <c r="C564" s="23">
        <v>760</v>
      </c>
      <c r="D564" s="17" t="s">
        <v>21</v>
      </c>
      <c r="E564" s="17" t="s">
        <v>533</v>
      </c>
      <c r="F564" s="17" t="s">
        <v>27</v>
      </c>
      <c r="G564" s="18">
        <f>71571+3284.37</f>
        <v>74855.37</v>
      </c>
      <c r="H564" s="18">
        <v>64583.4</v>
      </c>
      <c r="I564" s="18">
        <v>64583.199999999997</v>
      </c>
    </row>
    <row r="565" spans="1:9" ht="28.5" hidden="1" customHeight="1" x14ac:dyDescent="0.25">
      <c r="A565" s="1" t="s">
        <v>1083</v>
      </c>
      <c r="B565" s="22" t="s">
        <v>31</v>
      </c>
      <c r="C565" s="17" t="s">
        <v>61</v>
      </c>
      <c r="D565" s="17" t="s">
        <v>21</v>
      </c>
      <c r="E565" s="17" t="s">
        <v>533</v>
      </c>
      <c r="F565" s="17" t="s">
        <v>32</v>
      </c>
      <c r="G565" s="17"/>
      <c r="H565" s="17"/>
      <c r="I565" s="18">
        <v>0</v>
      </c>
    </row>
    <row r="566" spans="1:9" ht="0.75" hidden="1" customHeight="1" x14ac:dyDescent="0.25">
      <c r="A566" s="1" t="s">
        <v>1084</v>
      </c>
      <c r="B566" s="19" t="s">
        <v>67</v>
      </c>
      <c r="C566" s="17" t="s">
        <v>61</v>
      </c>
      <c r="D566" s="17" t="s">
        <v>21</v>
      </c>
      <c r="E566" s="17" t="s">
        <v>534</v>
      </c>
      <c r="F566" s="23"/>
      <c r="G566" s="23"/>
      <c r="H566" s="23"/>
      <c r="I566" s="18">
        <f>I567</f>
        <v>0</v>
      </c>
    </row>
    <row r="567" spans="1:9" ht="47.25" hidden="1" x14ac:dyDescent="0.25">
      <c r="A567" s="1" t="s">
        <v>1085</v>
      </c>
      <c r="B567" s="42" t="s">
        <v>24</v>
      </c>
      <c r="C567" s="17" t="s">
        <v>61</v>
      </c>
      <c r="D567" s="17" t="s">
        <v>21</v>
      </c>
      <c r="E567" s="17" t="s">
        <v>534</v>
      </c>
      <c r="F567" s="17" t="s">
        <v>25</v>
      </c>
      <c r="G567" s="17"/>
      <c r="H567" s="17"/>
      <c r="I567" s="18">
        <f>I568</f>
        <v>0</v>
      </c>
    </row>
    <row r="568" spans="1:9" hidden="1" x14ac:dyDescent="0.25">
      <c r="A568" s="1" t="s">
        <v>1086</v>
      </c>
      <c r="B568" s="42" t="s">
        <v>26</v>
      </c>
      <c r="C568" s="17" t="s">
        <v>61</v>
      </c>
      <c r="D568" s="17" t="s">
        <v>21</v>
      </c>
      <c r="E568" s="17" t="s">
        <v>534</v>
      </c>
      <c r="F568" s="17" t="s">
        <v>27</v>
      </c>
      <c r="G568" s="17"/>
      <c r="H568" s="17"/>
      <c r="I568" s="18">
        <f>I569</f>
        <v>0</v>
      </c>
    </row>
    <row r="569" spans="1:9" ht="0.75" hidden="1" customHeight="1" x14ac:dyDescent="0.25">
      <c r="A569" s="1" t="s">
        <v>1087</v>
      </c>
      <c r="B569" s="22" t="s">
        <v>28</v>
      </c>
      <c r="C569" s="17" t="s">
        <v>61</v>
      </c>
      <c r="D569" s="17" t="s">
        <v>21</v>
      </c>
      <c r="E569" s="17" t="s">
        <v>534</v>
      </c>
      <c r="F569" s="17" t="s">
        <v>29</v>
      </c>
      <c r="G569" s="17"/>
      <c r="H569" s="17"/>
      <c r="I569" s="18">
        <v>0</v>
      </c>
    </row>
    <row r="570" spans="1:9" ht="95.25" hidden="1" customHeight="1" x14ac:dyDescent="0.25">
      <c r="A570" s="1" t="s">
        <v>1088</v>
      </c>
      <c r="B570" s="22" t="s">
        <v>458</v>
      </c>
      <c r="C570" s="17" t="s">
        <v>61</v>
      </c>
      <c r="D570" s="17" t="s">
        <v>21</v>
      </c>
      <c r="E570" s="17" t="s">
        <v>539</v>
      </c>
      <c r="F570" s="17"/>
      <c r="G570" s="17"/>
      <c r="H570" s="17"/>
      <c r="I570" s="18">
        <f>I572</f>
        <v>0</v>
      </c>
    </row>
    <row r="571" spans="1:9" ht="47.25" hidden="1" x14ac:dyDescent="0.25">
      <c r="A571" s="1" t="s">
        <v>1089</v>
      </c>
      <c r="B571" s="42" t="s">
        <v>24</v>
      </c>
      <c r="C571" s="17" t="s">
        <v>61</v>
      </c>
      <c r="D571" s="17" t="s">
        <v>21</v>
      </c>
      <c r="E571" s="17" t="s">
        <v>539</v>
      </c>
      <c r="F571" s="17" t="s">
        <v>25</v>
      </c>
      <c r="G571" s="17"/>
      <c r="H571" s="17"/>
      <c r="I571" s="18">
        <f>I572</f>
        <v>0</v>
      </c>
    </row>
    <row r="572" spans="1:9" hidden="1" x14ac:dyDescent="0.25">
      <c r="A572" s="1" t="s">
        <v>1090</v>
      </c>
      <c r="B572" s="42" t="s">
        <v>26</v>
      </c>
      <c r="C572" s="17" t="s">
        <v>61</v>
      </c>
      <c r="D572" s="17" t="s">
        <v>21</v>
      </c>
      <c r="E572" s="17" t="s">
        <v>539</v>
      </c>
      <c r="F572" s="17" t="s">
        <v>27</v>
      </c>
      <c r="G572" s="17"/>
      <c r="H572" s="17"/>
      <c r="I572" s="18">
        <f>I573</f>
        <v>0</v>
      </c>
    </row>
    <row r="573" spans="1:9" ht="78" hidden="1" customHeight="1" x14ac:dyDescent="0.25">
      <c r="A573" s="1" t="s">
        <v>1091</v>
      </c>
      <c r="B573" s="22" t="s">
        <v>28</v>
      </c>
      <c r="C573" s="17" t="s">
        <v>61</v>
      </c>
      <c r="D573" s="17" t="s">
        <v>21</v>
      </c>
      <c r="E573" s="17" t="s">
        <v>539</v>
      </c>
      <c r="F573" s="17" t="s">
        <v>29</v>
      </c>
      <c r="G573" s="17"/>
      <c r="H573" s="17"/>
      <c r="I573" s="18">
        <v>0</v>
      </c>
    </row>
    <row r="574" spans="1:9" ht="0.75" hidden="1" customHeight="1" x14ac:dyDescent="0.25">
      <c r="A574" s="1" t="s">
        <v>1092</v>
      </c>
      <c r="B574" s="42" t="s">
        <v>348</v>
      </c>
      <c r="C574" s="17" t="s">
        <v>61</v>
      </c>
      <c r="D574" s="17" t="s">
        <v>21</v>
      </c>
      <c r="E574" s="17" t="s">
        <v>349</v>
      </c>
      <c r="F574" s="17"/>
      <c r="G574" s="17"/>
      <c r="H574" s="17"/>
      <c r="I574" s="18">
        <f>I575</f>
        <v>0</v>
      </c>
    </row>
    <row r="575" spans="1:9" ht="47.25" hidden="1" x14ac:dyDescent="0.25">
      <c r="A575" s="1" t="s">
        <v>1093</v>
      </c>
      <c r="B575" s="42" t="s">
        <v>24</v>
      </c>
      <c r="C575" s="17" t="s">
        <v>61</v>
      </c>
      <c r="D575" s="17" t="s">
        <v>21</v>
      </c>
      <c r="E575" s="17" t="s">
        <v>349</v>
      </c>
      <c r="F575" s="17" t="s">
        <v>25</v>
      </c>
      <c r="G575" s="17"/>
      <c r="H575" s="17"/>
      <c r="I575" s="18">
        <f>I577</f>
        <v>0</v>
      </c>
    </row>
    <row r="576" spans="1:9" hidden="1" x14ac:dyDescent="0.25">
      <c r="A576" s="1" t="s">
        <v>1094</v>
      </c>
      <c r="B576" s="42" t="s">
        <v>26</v>
      </c>
      <c r="C576" s="17" t="s">
        <v>61</v>
      </c>
      <c r="D576" s="17" t="s">
        <v>21</v>
      </c>
      <c r="E576" s="17" t="s">
        <v>349</v>
      </c>
      <c r="F576" s="17" t="s">
        <v>27</v>
      </c>
      <c r="G576" s="17"/>
      <c r="H576" s="17"/>
      <c r="I576" s="18">
        <f>I577</f>
        <v>0</v>
      </c>
    </row>
    <row r="577" spans="1:9" ht="31.5" hidden="1" x14ac:dyDescent="0.25">
      <c r="A577" s="1" t="s">
        <v>1095</v>
      </c>
      <c r="B577" s="22" t="s">
        <v>31</v>
      </c>
      <c r="C577" s="17" t="s">
        <v>61</v>
      </c>
      <c r="D577" s="17" t="s">
        <v>21</v>
      </c>
      <c r="E577" s="17" t="s">
        <v>349</v>
      </c>
      <c r="F577" s="17" t="s">
        <v>32</v>
      </c>
      <c r="G577" s="17"/>
      <c r="H577" s="17"/>
      <c r="I577" s="18">
        <v>0</v>
      </c>
    </row>
    <row r="578" spans="1:9" ht="0.75" hidden="1" customHeight="1" x14ac:dyDescent="0.25">
      <c r="A578" s="1" t="s">
        <v>1096</v>
      </c>
      <c r="B578" s="22" t="s">
        <v>540</v>
      </c>
      <c r="C578" s="17" t="s">
        <v>61</v>
      </c>
      <c r="D578" s="17" t="s">
        <v>21</v>
      </c>
      <c r="E578" s="17" t="s">
        <v>536</v>
      </c>
      <c r="F578" s="17"/>
      <c r="G578" s="17"/>
      <c r="H578" s="17"/>
      <c r="I578" s="18">
        <f>I579</f>
        <v>0</v>
      </c>
    </row>
    <row r="579" spans="1:9" ht="47.25" hidden="1" x14ac:dyDescent="0.25">
      <c r="A579" s="1" t="s">
        <v>1097</v>
      </c>
      <c r="B579" s="42" t="s">
        <v>24</v>
      </c>
      <c r="C579" s="17" t="s">
        <v>61</v>
      </c>
      <c r="D579" s="17" t="s">
        <v>21</v>
      </c>
      <c r="E579" s="17" t="s">
        <v>536</v>
      </c>
      <c r="F579" s="17" t="s">
        <v>25</v>
      </c>
      <c r="G579" s="17"/>
      <c r="H579" s="17"/>
      <c r="I579" s="18">
        <f>I580</f>
        <v>0</v>
      </c>
    </row>
    <row r="580" spans="1:9" hidden="1" x14ac:dyDescent="0.25">
      <c r="A580" s="1" t="s">
        <v>1098</v>
      </c>
      <c r="B580" s="42" t="s">
        <v>26</v>
      </c>
      <c r="C580" s="17" t="s">
        <v>61</v>
      </c>
      <c r="D580" s="17" t="s">
        <v>21</v>
      </c>
      <c r="E580" s="17" t="s">
        <v>536</v>
      </c>
      <c r="F580" s="17" t="s">
        <v>27</v>
      </c>
      <c r="G580" s="17"/>
      <c r="H580" s="17"/>
      <c r="I580" s="18">
        <f>I581</f>
        <v>0</v>
      </c>
    </row>
    <row r="581" spans="1:9" ht="78.75" hidden="1" x14ac:dyDescent="0.25">
      <c r="A581" s="1" t="s">
        <v>1099</v>
      </c>
      <c r="B581" s="22" t="s">
        <v>28</v>
      </c>
      <c r="C581" s="17" t="s">
        <v>61</v>
      </c>
      <c r="D581" s="17" t="s">
        <v>21</v>
      </c>
      <c r="E581" s="17" t="s">
        <v>536</v>
      </c>
      <c r="F581" s="17" t="s">
        <v>29</v>
      </c>
      <c r="G581" s="17"/>
      <c r="H581" s="17"/>
      <c r="I581" s="18">
        <v>0</v>
      </c>
    </row>
    <row r="582" spans="1:9" ht="149.25" customHeight="1" x14ac:dyDescent="0.25">
      <c r="A582" s="1" t="s">
        <v>1100</v>
      </c>
      <c r="B582" s="22" t="s">
        <v>1278</v>
      </c>
      <c r="C582" s="17" t="s">
        <v>61</v>
      </c>
      <c r="D582" s="17" t="s">
        <v>21</v>
      </c>
      <c r="E582" s="17" t="s">
        <v>1279</v>
      </c>
      <c r="F582" s="17"/>
      <c r="G582" s="18">
        <v>12889.8</v>
      </c>
      <c r="H582" s="18">
        <v>12889.8</v>
      </c>
      <c r="I582" s="18">
        <v>0</v>
      </c>
    </row>
    <row r="583" spans="1:9" ht="47.25" x14ac:dyDescent="0.25">
      <c r="A583" s="1" t="s">
        <v>1101</v>
      </c>
      <c r="B583" s="42" t="s">
        <v>24</v>
      </c>
      <c r="C583" s="17" t="s">
        <v>61</v>
      </c>
      <c r="D583" s="17" t="s">
        <v>21</v>
      </c>
      <c r="E583" s="17" t="s">
        <v>1279</v>
      </c>
      <c r="F583" s="17" t="s">
        <v>25</v>
      </c>
      <c r="G583" s="75">
        <v>12889.8</v>
      </c>
      <c r="H583" s="75">
        <v>12889.8</v>
      </c>
      <c r="I583" s="75">
        <v>0</v>
      </c>
    </row>
    <row r="584" spans="1:9" x14ac:dyDescent="0.25">
      <c r="A584" s="1" t="s">
        <v>1102</v>
      </c>
      <c r="B584" s="42" t="s">
        <v>26</v>
      </c>
      <c r="C584" s="17" t="s">
        <v>61</v>
      </c>
      <c r="D584" s="17" t="s">
        <v>21</v>
      </c>
      <c r="E584" s="17" t="s">
        <v>1279</v>
      </c>
      <c r="F584" s="17" t="s">
        <v>27</v>
      </c>
      <c r="G584" s="68">
        <v>12889.8</v>
      </c>
      <c r="H584" s="68">
        <v>12889.8</v>
      </c>
      <c r="I584" s="68">
        <v>0</v>
      </c>
    </row>
    <row r="585" spans="1:9" ht="283.5" x14ac:dyDescent="0.25">
      <c r="A585" s="1" t="s">
        <v>1103</v>
      </c>
      <c r="B585" s="69" t="s">
        <v>818</v>
      </c>
      <c r="C585" s="17" t="s">
        <v>61</v>
      </c>
      <c r="D585" s="17" t="s">
        <v>21</v>
      </c>
      <c r="E585" s="17" t="s">
        <v>541</v>
      </c>
      <c r="F585" s="17"/>
      <c r="G585" s="18">
        <f t="shared" ref="G585:H586" si="211">G586</f>
        <v>26397.5</v>
      </c>
      <c r="H585" s="18">
        <f t="shared" si="211"/>
        <v>26397.5</v>
      </c>
      <c r="I585" s="18">
        <f>I586</f>
        <v>26397.5</v>
      </c>
    </row>
    <row r="586" spans="1:9" ht="47.25" x14ac:dyDescent="0.25">
      <c r="A586" s="1" t="s">
        <v>1104</v>
      </c>
      <c r="B586" s="42" t="s">
        <v>24</v>
      </c>
      <c r="C586" s="17" t="s">
        <v>61</v>
      </c>
      <c r="D586" s="17" t="s">
        <v>21</v>
      </c>
      <c r="E586" s="17" t="s">
        <v>541</v>
      </c>
      <c r="F586" s="17" t="s">
        <v>25</v>
      </c>
      <c r="G586" s="18">
        <f t="shared" si="211"/>
        <v>26397.5</v>
      </c>
      <c r="H586" s="18">
        <f t="shared" si="211"/>
        <v>26397.5</v>
      </c>
      <c r="I586" s="18">
        <f>I587</f>
        <v>26397.5</v>
      </c>
    </row>
    <row r="587" spans="1:9" x14ac:dyDescent="0.25">
      <c r="A587" s="1" t="s">
        <v>1105</v>
      </c>
      <c r="B587" s="42" t="s">
        <v>26</v>
      </c>
      <c r="C587" s="17" t="s">
        <v>61</v>
      </c>
      <c r="D587" s="17" t="s">
        <v>21</v>
      </c>
      <c r="E587" s="17" t="s">
        <v>541</v>
      </c>
      <c r="F587" s="17" t="s">
        <v>27</v>
      </c>
      <c r="G587" s="18">
        <v>26397.5</v>
      </c>
      <c r="H587" s="18">
        <v>26397.5</v>
      </c>
      <c r="I587" s="18">
        <v>26397.5</v>
      </c>
    </row>
    <row r="588" spans="1:9" ht="238.5" customHeight="1" x14ac:dyDescent="0.25">
      <c r="A588" s="1" t="s">
        <v>1106</v>
      </c>
      <c r="B588" s="63" t="s">
        <v>819</v>
      </c>
      <c r="C588" s="17" t="s">
        <v>61</v>
      </c>
      <c r="D588" s="17" t="s">
        <v>21</v>
      </c>
      <c r="E588" s="17" t="s">
        <v>542</v>
      </c>
      <c r="F588" s="17"/>
      <c r="G588" s="18">
        <f t="shared" ref="G588:H589" si="212">G589</f>
        <v>96691.599999999991</v>
      </c>
      <c r="H588" s="18">
        <f t="shared" si="212"/>
        <v>96691.6</v>
      </c>
      <c r="I588" s="18">
        <f>I589</f>
        <v>96691.6</v>
      </c>
    </row>
    <row r="589" spans="1:9" ht="47.25" x14ac:dyDescent="0.25">
      <c r="A589" s="1" t="s">
        <v>1107</v>
      </c>
      <c r="B589" s="42" t="s">
        <v>24</v>
      </c>
      <c r="C589" s="23">
        <v>760</v>
      </c>
      <c r="D589" s="17" t="s">
        <v>21</v>
      </c>
      <c r="E589" s="17" t="s">
        <v>542</v>
      </c>
      <c r="F589" s="17" t="s">
        <v>25</v>
      </c>
      <c r="G589" s="18">
        <f t="shared" si="212"/>
        <v>96691.599999999991</v>
      </c>
      <c r="H589" s="18">
        <f t="shared" si="212"/>
        <v>96691.6</v>
      </c>
      <c r="I589" s="18">
        <f>I590</f>
        <v>96691.6</v>
      </c>
    </row>
    <row r="590" spans="1:9" ht="27.75" customHeight="1" x14ac:dyDescent="0.25">
      <c r="A590" s="1" t="s">
        <v>1108</v>
      </c>
      <c r="B590" s="42" t="s">
        <v>26</v>
      </c>
      <c r="C590" s="23">
        <v>760</v>
      </c>
      <c r="D590" s="17" t="s">
        <v>21</v>
      </c>
      <c r="E590" s="17" t="s">
        <v>542</v>
      </c>
      <c r="F590" s="17" t="s">
        <v>27</v>
      </c>
      <c r="G590" s="18">
        <f>98819.2-2127.6</f>
        <v>96691.599999999991</v>
      </c>
      <c r="H590" s="18">
        <v>96691.6</v>
      </c>
      <c r="I590" s="18">
        <v>96691.6</v>
      </c>
    </row>
    <row r="591" spans="1:9" ht="210" hidden="1" customHeight="1" x14ac:dyDescent="0.25">
      <c r="A591" s="1" t="s">
        <v>1109</v>
      </c>
      <c r="B591" s="42" t="s">
        <v>65</v>
      </c>
      <c r="C591" s="29" t="s">
        <v>61</v>
      </c>
      <c r="D591" s="29" t="s">
        <v>21</v>
      </c>
      <c r="E591" s="29" t="s">
        <v>66</v>
      </c>
      <c r="F591" s="17"/>
      <c r="G591" s="17"/>
      <c r="H591" s="17"/>
      <c r="I591" s="18">
        <f>I597+I592+I594</f>
        <v>0</v>
      </c>
    </row>
    <row r="592" spans="1:9" ht="94.5" hidden="1" x14ac:dyDescent="0.25">
      <c r="A592" s="1" t="s">
        <v>1110</v>
      </c>
      <c r="B592" s="42" t="s">
        <v>64</v>
      </c>
      <c r="C592" s="29" t="s">
        <v>61</v>
      </c>
      <c r="D592" s="29" t="s">
        <v>21</v>
      </c>
      <c r="E592" s="29" t="s">
        <v>66</v>
      </c>
      <c r="F592" s="17" t="s">
        <v>35</v>
      </c>
      <c r="G592" s="17"/>
      <c r="H592" s="17"/>
      <c r="I592" s="18">
        <f>I593</f>
        <v>0</v>
      </c>
    </row>
    <row r="593" spans="1:10" ht="31.5" hidden="1" x14ac:dyDescent="0.25">
      <c r="A593" s="1" t="s">
        <v>1111</v>
      </c>
      <c r="B593" s="42" t="s">
        <v>36</v>
      </c>
      <c r="C593" s="29" t="s">
        <v>61</v>
      </c>
      <c r="D593" s="29" t="s">
        <v>21</v>
      </c>
      <c r="E593" s="29" t="s">
        <v>66</v>
      </c>
      <c r="F593" s="17" t="s">
        <v>37</v>
      </c>
      <c r="G593" s="17"/>
      <c r="H593" s="17"/>
      <c r="I593" s="18">
        <v>0</v>
      </c>
    </row>
    <row r="594" spans="1:10" ht="31.5" hidden="1" x14ac:dyDescent="0.25">
      <c r="A594" s="1" t="s">
        <v>1112</v>
      </c>
      <c r="B594" s="42" t="s">
        <v>50</v>
      </c>
      <c r="C594" s="29" t="s">
        <v>61</v>
      </c>
      <c r="D594" s="29" t="s">
        <v>21</v>
      </c>
      <c r="E594" s="29" t="s">
        <v>66</v>
      </c>
      <c r="F594" s="17" t="s">
        <v>51</v>
      </c>
      <c r="G594" s="17"/>
      <c r="H594" s="17"/>
      <c r="I594" s="18">
        <f>I595</f>
        <v>0</v>
      </c>
    </row>
    <row r="595" spans="1:10" ht="47.25" hidden="1" x14ac:dyDescent="0.25">
      <c r="A595" s="1" t="s">
        <v>1113</v>
      </c>
      <c r="B595" s="42" t="s">
        <v>52</v>
      </c>
      <c r="C595" s="29" t="s">
        <v>61</v>
      </c>
      <c r="D595" s="29" t="s">
        <v>21</v>
      </c>
      <c r="E595" s="29" t="s">
        <v>66</v>
      </c>
      <c r="F595" s="17" t="s">
        <v>53</v>
      </c>
      <c r="G595" s="17"/>
      <c r="H595" s="17"/>
      <c r="I595" s="18">
        <v>0</v>
      </c>
    </row>
    <row r="596" spans="1:10" ht="268.5" hidden="1" customHeight="1" x14ac:dyDescent="0.25">
      <c r="A596" s="1" t="s">
        <v>1114</v>
      </c>
      <c r="B596" s="51" t="s">
        <v>551</v>
      </c>
      <c r="C596" s="29" t="s">
        <v>61</v>
      </c>
      <c r="D596" s="29" t="s">
        <v>21</v>
      </c>
      <c r="E596" s="29" t="s">
        <v>535</v>
      </c>
      <c r="F596" s="17"/>
      <c r="G596" s="17"/>
      <c r="H596" s="17"/>
      <c r="I596" s="18">
        <f>I597</f>
        <v>0</v>
      </c>
    </row>
    <row r="597" spans="1:10" ht="48.75" hidden="1" customHeight="1" x14ac:dyDescent="0.25">
      <c r="A597" s="1" t="s">
        <v>1115</v>
      </c>
      <c r="B597" s="42" t="s">
        <v>24</v>
      </c>
      <c r="C597" s="29" t="s">
        <v>61</v>
      </c>
      <c r="D597" s="29" t="s">
        <v>21</v>
      </c>
      <c r="E597" s="29" t="s">
        <v>535</v>
      </c>
      <c r="F597" s="17" t="s">
        <v>25</v>
      </c>
      <c r="G597" s="17"/>
      <c r="H597" s="17"/>
      <c r="I597" s="18">
        <f>I598</f>
        <v>0</v>
      </c>
    </row>
    <row r="598" spans="1:10" ht="15" hidden="1" customHeight="1" x14ac:dyDescent="0.25">
      <c r="A598" s="1" t="s">
        <v>1116</v>
      </c>
      <c r="B598" s="42" t="s">
        <v>26</v>
      </c>
      <c r="C598" s="29" t="s">
        <v>61</v>
      </c>
      <c r="D598" s="29" t="s">
        <v>21</v>
      </c>
      <c r="E598" s="29" t="s">
        <v>535</v>
      </c>
      <c r="F598" s="17" t="s">
        <v>27</v>
      </c>
      <c r="G598" s="17"/>
      <c r="H598" s="17"/>
      <c r="I598" s="18">
        <f>I599+I600</f>
        <v>0</v>
      </c>
    </row>
    <row r="599" spans="1:10" ht="78.75" hidden="1" x14ac:dyDescent="0.25">
      <c r="A599" s="1" t="s">
        <v>1117</v>
      </c>
      <c r="B599" s="22" t="s">
        <v>28</v>
      </c>
      <c r="C599" s="29" t="s">
        <v>61</v>
      </c>
      <c r="D599" s="29" t="s">
        <v>21</v>
      </c>
      <c r="E599" s="29" t="s">
        <v>535</v>
      </c>
      <c r="F599" s="17" t="s">
        <v>29</v>
      </c>
      <c r="G599" s="17"/>
      <c r="H599" s="17"/>
      <c r="I599" s="18">
        <v>0</v>
      </c>
    </row>
    <row r="600" spans="1:10" ht="30.75" hidden="1" customHeight="1" x14ac:dyDescent="0.25">
      <c r="A600" s="1" t="s">
        <v>1118</v>
      </c>
      <c r="B600" s="22" t="s">
        <v>31</v>
      </c>
      <c r="C600" s="29" t="s">
        <v>61</v>
      </c>
      <c r="D600" s="29" t="s">
        <v>21</v>
      </c>
      <c r="E600" s="29" t="s">
        <v>535</v>
      </c>
      <c r="F600" s="17" t="s">
        <v>32</v>
      </c>
      <c r="G600" s="17"/>
      <c r="H600" s="17"/>
      <c r="I600" s="18">
        <v>0</v>
      </c>
    </row>
    <row r="601" spans="1:10" ht="79.5" hidden="1" customHeight="1" x14ac:dyDescent="0.25">
      <c r="A601" s="1" t="s">
        <v>1119</v>
      </c>
      <c r="B601" s="44" t="s">
        <v>346</v>
      </c>
      <c r="C601" s="29" t="s">
        <v>61</v>
      </c>
      <c r="D601" s="29" t="s">
        <v>21</v>
      </c>
      <c r="E601" s="29" t="s">
        <v>325</v>
      </c>
      <c r="F601" s="17"/>
      <c r="G601" s="17"/>
      <c r="H601" s="17"/>
      <c r="I601" s="18">
        <f>I602</f>
        <v>0</v>
      </c>
      <c r="J601" s="9"/>
    </row>
    <row r="602" spans="1:10" ht="31.5" hidden="1" x14ac:dyDescent="0.25">
      <c r="A602" s="1" t="s">
        <v>1120</v>
      </c>
      <c r="B602" s="42" t="s">
        <v>50</v>
      </c>
      <c r="C602" s="29" t="s">
        <v>61</v>
      </c>
      <c r="D602" s="29" t="s">
        <v>21</v>
      </c>
      <c r="E602" s="29" t="s">
        <v>325</v>
      </c>
      <c r="F602" s="17" t="s">
        <v>51</v>
      </c>
      <c r="G602" s="17"/>
      <c r="H602" s="17"/>
      <c r="I602" s="18">
        <f>I603</f>
        <v>0</v>
      </c>
    </row>
    <row r="603" spans="1:10" ht="35.25" hidden="1" customHeight="1" x14ac:dyDescent="0.25">
      <c r="A603" s="1" t="s">
        <v>1121</v>
      </c>
      <c r="B603" s="42" t="s">
        <v>52</v>
      </c>
      <c r="C603" s="29" t="s">
        <v>61</v>
      </c>
      <c r="D603" s="29" t="s">
        <v>21</v>
      </c>
      <c r="E603" s="29" t="s">
        <v>325</v>
      </c>
      <c r="F603" s="17" t="s">
        <v>53</v>
      </c>
      <c r="G603" s="17"/>
      <c r="H603" s="17"/>
      <c r="I603" s="18">
        <v>0</v>
      </c>
    </row>
    <row r="604" spans="1:10" ht="21.75" hidden="1" customHeight="1" x14ac:dyDescent="0.25">
      <c r="A604" s="1" t="s">
        <v>1122</v>
      </c>
      <c r="B604" s="42" t="s">
        <v>358</v>
      </c>
      <c r="C604" s="29" t="s">
        <v>61</v>
      </c>
      <c r="D604" s="29" t="s">
        <v>21</v>
      </c>
      <c r="E604" s="29" t="s">
        <v>359</v>
      </c>
      <c r="F604" s="17"/>
      <c r="G604" s="17"/>
      <c r="H604" s="17"/>
      <c r="I604" s="18">
        <f>I605</f>
        <v>0</v>
      </c>
    </row>
    <row r="605" spans="1:10" ht="36.75" hidden="1" customHeight="1" x14ac:dyDescent="0.25">
      <c r="A605" s="1" t="s">
        <v>1123</v>
      </c>
      <c r="B605" s="42" t="s">
        <v>24</v>
      </c>
      <c r="C605" s="29" t="s">
        <v>61</v>
      </c>
      <c r="D605" s="29" t="s">
        <v>21</v>
      </c>
      <c r="E605" s="29" t="s">
        <v>359</v>
      </c>
      <c r="F605" s="17" t="s">
        <v>25</v>
      </c>
      <c r="G605" s="17"/>
      <c r="H605" s="17"/>
      <c r="I605" s="18">
        <f>I606</f>
        <v>0</v>
      </c>
    </row>
    <row r="606" spans="1:10" ht="16.5" hidden="1" customHeight="1" x14ac:dyDescent="0.25">
      <c r="A606" s="1" t="s">
        <v>1124</v>
      </c>
      <c r="B606" s="42" t="s">
        <v>26</v>
      </c>
      <c r="C606" s="29" t="s">
        <v>61</v>
      </c>
      <c r="D606" s="29" t="s">
        <v>21</v>
      </c>
      <c r="E606" s="29" t="s">
        <v>359</v>
      </c>
      <c r="F606" s="17" t="s">
        <v>27</v>
      </c>
      <c r="G606" s="17"/>
      <c r="H606" s="17"/>
      <c r="I606" s="18">
        <f>I607</f>
        <v>0</v>
      </c>
    </row>
    <row r="607" spans="1:10" ht="30.75" hidden="1" customHeight="1" x14ac:dyDescent="0.25">
      <c r="A607" s="1" t="s">
        <v>25</v>
      </c>
      <c r="B607" s="22" t="s">
        <v>31</v>
      </c>
      <c r="C607" s="29" t="s">
        <v>61</v>
      </c>
      <c r="D607" s="29" t="s">
        <v>21</v>
      </c>
      <c r="E607" s="29" t="s">
        <v>359</v>
      </c>
      <c r="F607" s="17" t="s">
        <v>32</v>
      </c>
      <c r="G607" s="17"/>
      <c r="H607" s="17"/>
      <c r="I607" s="18">
        <v>0</v>
      </c>
    </row>
    <row r="608" spans="1:10" ht="1.5" hidden="1" customHeight="1" x14ac:dyDescent="0.25">
      <c r="A608" s="1" t="s">
        <v>1125</v>
      </c>
      <c r="B608" s="22" t="s">
        <v>68</v>
      </c>
      <c r="C608" s="17" t="s">
        <v>61</v>
      </c>
      <c r="D608" s="17" t="s">
        <v>21</v>
      </c>
      <c r="E608" s="17" t="s">
        <v>537</v>
      </c>
      <c r="F608" s="17"/>
      <c r="G608" s="17"/>
      <c r="H608" s="17"/>
      <c r="I608" s="18">
        <f>I609+I612</f>
        <v>0</v>
      </c>
    </row>
    <row r="609" spans="1:9" ht="0.75" hidden="1" customHeight="1" x14ac:dyDescent="0.25">
      <c r="A609" s="1" t="s">
        <v>1126</v>
      </c>
      <c r="B609" s="43" t="s">
        <v>74</v>
      </c>
      <c r="C609" s="17" t="s">
        <v>61</v>
      </c>
      <c r="D609" s="17" t="s">
        <v>21</v>
      </c>
      <c r="E609" s="17" t="s">
        <v>170</v>
      </c>
      <c r="F609" s="17"/>
      <c r="G609" s="17"/>
      <c r="H609" s="17"/>
      <c r="I609" s="18">
        <f>I610</f>
        <v>0</v>
      </c>
    </row>
    <row r="610" spans="1:9" ht="31.5" hidden="1" x14ac:dyDescent="0.25">
      <c r="A610" s="1" t="s">
        <v>1127</v>
      </c>
      <c r="B610" s="42" t="s">
        <v>50</v>
      </c>
      <c r="C610" s="17" t="s">
        <v>61</v>
      </c>
      <c r="D610" s="17" t="s">
        <v>21</v>
      </c>
      <c r="E610" s="17" t="s">
        <v>170</v>
      </c>
      <c r="F610" s="17" t="s">
        <v>51</v>
      </c>
      <c r="G610" s="17"/>
      <c r="H610" s="17"/>
      <c r="I610" s="18">
        <f>I611</f>
        <v>0</v>
      </c>
    </row>
    <row r="611" spans="1:9" ht="47.25" hidden="1" x14ac:dyDescent="0.25">
      <c r="A611" s="1" t="s">
        <v>1128</v>
      </c>
      <c r="B611" s="42" t="s">
        <v>52</v>
      </c>
      <c r="C611" s="17" t="s">
        <v>61</v>
      </c>
      <c r="D611" s="17" t="s">
        <v>21</v>
      </c>
      <c r="E611" s="17" t="s">
        <v>170</v>
      </c>
      <c r="F611" s="17" t="s">
        <v>53</v>
      </c>
      <c r="G611" s="17"/>
      <c r="H611" s="17"/>
      <c r="I611" s="18">
        <v>0</v>
      </c>
    </row>
    <row r="612" spans="1:9" ht="94.5" hidden="1" x14ac:dyDescent="0.25">
      <c r="A612" s="1" t="s">
        <v>1129</v>
      </c>
      <c r="B612" s="42" t="s">
        <v>168</v>
      </c>
      <c r="C612" s="17" t="s">
        <v>61</v>
      </c>
      <c r="D612" s="17" t="s">
        <v>21</v>
      </c>
      <c r="E612" s="17" t="s">
        <v>543</v>
      </c>
      <c r="F612" s="17"/>
      <c r="G612" s="17"/>
      <c r="H612" s="17"/>
      <c r="I612" s="18">
        <f>I613</f>
        <v>0</v>
      </c>
    </row>
    <row r="613" spans="1:9" ht="47.25" hidden="1" x14ac:dyDescent="0.25">
      <c r="A613" s="1" t="s">
        <v>1130</v>
      </c>
      <c r="B613" s="42" t="s">
        <v>24</v>
      </c>
      <c r="C613" s="17" t="s">
        <v>61</v>
      </c>
      <c r="D613" s="17" t="s">
        <v>21</v>
      </c>
      <c r="E613" s="17" t="s">
        <v>543</v>
      </c>
      <c r="F613" s="29" t="s">
        <v>25</v>
      </c>
      <c r="G613" s="29"/>
      <c r="H613" s="29"/>
      <c r="I613" s="18">
        <f>I614</f>
        <v>0</v>
      </c>
    </row>
    <row r="614" spans="1:9" ht="23.25" hidden="1" customHeight="1" x14ac:dyDescent="0.25">
      <c r="A614" s="1" t="s">
        <v>1131</v>
      </c>
      <c r="B614" s="42" t="s">
        <v>26</v>
      </c>
      <c r="C614" s="17" t="s">
        <v>61</v>
      </c>
      <c r="D614" s="17" t="s">
        <v>21</v>
      </c>
      <c r="E614" s="17" t="s">
        <v>543</v>
      </c>
      <c r="F614" s="29" t="s">
        <v>27</v>
      </c>
      <c r="G614" s="29"/>
      <c r="H614" s="29"/>
      <c r="I614" s="18">
        <v>0</v>
      </c>
    </row>
    <row r="615" spans="1:9" ht="83.25" hidden="1" customHeight="1" x14ac:dyDescent="0.25">
      <c r="A615" s="1" t="s">
        <v>1132</v>
      </c>
      <c r="B615" s="42"/>
      <c r="C615" s="17"/>
      <c r="D615" s="17"/>
      <c r="E615" s="17"/>
      <c r="F615" s="17"/>
      <c r="G615" s="17"/>
      <c r="H615" s="17"/>
      <c r="I615" s="18"/>
    </row>
    <row r="616" spans="1:9" hidden="1" x14ac:dyDescent="0.25">
      <c r="A616" s="1" t="s">
        <v>1133</v>
      </c>
      <c r="B616" s="42"/>
      <c r="C616" s="17"/>
      <c r="D616" s="17"/>
      <c r="E616" s="17"/>
      <c r="F616" s="29"/>
      <c r="G616" s="29"/>
      <c r="H616" s="29"/>
      <c r="I616" s="18"/>
    </row>
    <row r="617" spans="1:9" ht="50.25" hidden="1" customHeight="1" x14ac:dyDescent="0.25">
      <c r="A617" s="1" t="s">
        <v>27</v>
      </c>
      <c r="B617" s="42"/>
      <c r="C617" s="17"/>
      <c r="D617" s="17"/>
      <c r="E617" s="17"/>
      <c r="F617" s="29"/>
      <c r="G617" s="29"/>
      <c r="H617" s="29"/>
      <c r="I617" s="18"/>
    </row>
    <row r="618" spans="1:9" ht="0.75" hidden="1" customHeight="1" x14ac:dyDescent="0.25">
      <c r="A618" s="1" t="s">
        <v>29</v>
      </c>
      <c r="B618" s="30" t="s">
        <v>154</v>
      </c>
      <c r="C618" s="29" t="s">
        <v>61</v>
      </c>
      <c r="D618" s="29" t="s">
        <v>21</v>
      </c>
      <c r="E618" s="16" t="s">
        <v>475</v>
      </c>
      <c r="F618" s="36"/>
      <c r="G618" s="36"/>
      <c r="H618" s="36"/>
      <c r="I618" s="18">
        <f>I619</f>
        <v>0</v>
      </c>
    </row>
    <row r="619" spans="1:9" ht="47.25" hidden="1" x14ac:dyDescent="0.25">
      <c r="A619" s="1" t="s">
        <v>32</v>
      </c>
      <c r="B619" s="30" t="s">
        <v>161</v>
      </c>
      <c r="C619" s="29" t="s">
        <v>61</v>
      </c>
      <c r="D619" s="29" t="s">
        <v>21</v>
      </c>
      <c r="E619" s="16" t="s">
        <v>544</v>
      </c>
      <c r="F619" s="36"/>
      <c r="G619" s="36"/>
      <c r="H619" s="36"/>
      <c r="I619" s="18">
        <f>I620</f>
        <v>0</v>
      </c>
    </row>
    <row r="620" spans="1:9" ht="209.25" hidden="1" customHeight="1" x14ac:dyDescent="0.25">
      <c r="A620" s="1" t="s">
        <v>1134</v>
      </c>
      <c r="B620" s="30" t="s">
        <v>162</v>
      </c>
      <c r="C620" s="29" t="s">
        <v>61</v>
      </c>
      <c r="D620" s="29" t="s">
        <v>21</v>
      </c>
      <c r="E620" s="16" t="s">
        <v>545</v>
      </c>
      <c r="F620" s="36"/>
      <c r="G620" s="36"/>
      <c r="H620" s="36"/>
      <c r="I620" s="18">
        <f>I621</f>
        <v>0</v>
      </c>
    </row>
    <row r="621" spans="1:9" hidden="1" x14ac:dyDescent="0.25">
      <c r="A621" s="1" t="s">
        <v>1135</v>
      </c>
      <c r="B621" s="19" t="s">
        <v>26</v>
      </c>
      <c r="C621" s="29" t="s">
        <v>61</v>
      </c>
      <c r="D621" s="29" t="s">
        <v>21</v>
      </c>
      <c r="E621" s="16" t="s">
        <v>545</v>
      </c>
      <c r="F621" s="36">
        <v>600</v>
      </c>
      <c r="G621" s="36"/>
      <c r="H621" s="36"/>
      <c r="I621" s="18">
        <f>I622</f>
        <v>0</v>
      </c>
    </row>
    <row r="622" spans="1:9" ht="80.25" hidden="1" customHeight="1" x14ac:dyDescent="0.25">
      <c r="A622" s="1" t="s">
        <v>1136</v>
      </c>
      <c r="B622" s="19" t="s">
        <v>28</v>
      </c>
      <c r="C622" s="29" t="s">
        <v>61</v>
      </c>
      <c r="D622" s="29" t="s">
        <v>21</v>
      </c>
      <c r="E622" s="16" t="s">
        <v>545</v>
      </c>
      <c r="F622" s="36">
        <v>610</v>
      </c>
      <c r="G622" s="36"/>
      <c r="H622" s="36"/>
      <c r="I622" s="18">
        <f>I623</f>
        <v>0</v>
      </c>
    </row>
    <row r="623" spans="1:9" ht="31.5" hidden="1" customHeight="1" x14ac:dyDescent="0.25">
      <c r="A623" s="1" t="s">
        <v>1137</v>
      </c>
      <c r="B623" s="19" t="s">
        <v>31</v>
      </c>
      <c r="C623" s="29" t="s">
        <v>61</v>
      </c>
      <c r="D623" s="29" t="s">
        <v>21</v>
      </c>
      <c r="E623" s="16" t="s">
        <v>545</v>
      </c>
      <c r="F623" s="36">
        <v>612</v>
      </c>
      <c r="G623" s="36"/>
      <c r="H623" s="36"/>
      <c r="I623" s="18">
        <v>0</v>
      </c>
    </row>
    <row r="624" spans="1:9" ht="158.25" customHeight="1" x14ac:dyDescent="0.25">
      <c r="A624" s="1" t="s">
        <v>1138</v>
      </c>
      <c r="B624" s="19" t="s">
        <v>1280</v>
      </c>
      <c r="C624" s="29" t="s">
        <v>61</v>
      </c>
      <c r="D624" s="29" t="s">
        <v>21</v>
      </c>
      <c r="E624" s="16" t="s">
        <v>1281</v>
      </c>
      <c r="F624" s="36"/>
      <c r="G624" s="64">
        <v>4760.38</v>
      </c>
      <c r="H624" s="76">
        <v>0</v>
      </c>
      <c r="I624" s="18">
        <v>0</v>
      </c>
    </row>
    <row r="625" spans="1:9" ht="31.5" customHeight="1" x14ac:dyDescent="0.25">
      <c r="A625" s="1" t="s">
        <v>1139</v>
      </c>
      <c r="B625" s="42" t="s">
        <v>24</v>
      </c>
      <c r="C625" s="29" t="s">
        <v>61</v>
      </c>
      <c r="D625" s="29" t="s">
        <v>21</v>
      </c>
      <c r="E625" s="16" t="s">
        <v>1281</v>
      </c>
      <c r="F625" s="36">
        <v>600</v>
      </c>
      <c r="G625" s="77">
        <v>4760.38</v>
      </c>
      <c r="H625" s="64">
        <v>0</v>
      </c>
      <c r="I625" s="18">
        <v>0</v>
      </c>
    </row>
    <row r="626" spans="1:9" ht="22.5" customHeight="1" x14ac:dyDescent="0.25">
      <c r="A626" s="1" t="s">
        <v>1140</v>
      </c>
      <c r="B626" s="42" t="s">
        <v>26</v>
      </c>
      <c r="C626" s="29" t="s">
        <v>61</v>
      </c>
      <c r="D626" s="29" t="s">
        <v>21</v>
      </c>
      <c r="E626" s="16" t="s">
        <v>1281</v>
      </c>
      <c r="F626" s="36">
        <v>610</v>
      </c>
      <c r="G626" s="77">
        <v>4760.38</v>
      </c>
      <c r="H626" s="64">
        <v>0</v>
      </c>
      <c r="I626" s="18">
        <v>0</v>
      </c>
    </row>
    <row r="627" spans="1:9" ht="162.75" customHeight="1" x14ac:dyDescent="0.25">
      <c r="A627" s="1" t="s">
        <v>1141</v>
      </c>
      <c r="B627" s="63" t="s">
        <v>820</v>
      </c>
      <c r="C627" s="29" t="s">
        <v>61</v>
      </c>
      <c r="D627" s="29" t="s">
        <v>21</v>
      </c>
      <c r="E627" s="16" t="s">
        <v>821</v>
      </c>
      <c r="F627" s="36"/>
      <c r="G627" s="64">
        <f>G628</f>
        <v>1320</v>
      </c>
      <c r="H627" s="64">
        <f t="shared" ref="H627:I628" si="213">H628</f>
        <v>1320</v>
      </c>
      <c r="I627" s="64">
        <f t="shared" si="213"/>
        <v>1320</v>
      </c>
    </row>
    <row r="628" spans="1:9" ht="31.5" customHeight="1" x14ac:dyDescent="0.25">
      <c r="A628" s="1" t="s">
        <v>1142</v>
      </c>
      <c r="B628" s="42" t="s">
        <v>24</v>
      </c>
      <c r="C628" s="29" t="s">
        <v>61</v>
      </c>
      <c r="D628" s="29" t="s">
        <v>21</v>
      </c>
      <c r="E628" s="16" t="s">
        <v>821</v>
      </c>
      <c r="F628" s="36">
        <v>600</v>
      </c>
      <c r="G628" s="64">
        <f>G629</f>
        <v>1320</v>
      </c>
      <c r="H628" s="64">
        <f t="shared" si="213"/>
        <v>1320</v>
      </c>
      <c r="I628" s="64">
        <f t="shared" si="213"/>
        <v>1320</v>
      </c>
    </row>
    <row r="629" spans="1:9" ht="18" customHeight="1" x14ac:dyDescent="0.25">
      <c r="A629" s="1" t="s">
        <v>1143</v>
      </c>
      <c r="B629" s="42" t="s">
        <v>26</v>
      </c>
      <c r="C629" s="29" t="s">
        <v>61</v>
      </c>
      <c r="D629" s="29" t="s">
        <v>21</v>
      </c>
      <c r="E629" s="16" t="s">
        <v>821</v>
      </c>
      <c r="F629" s="36">
        <v>610</v>
      </c>
      <c r="G629" s="64">
        <v>1320</v>
      </c>
      <c r="H629" s="64">
        <v>1320</v>
      </c>
      <c r="I629" s="64">
        <v>1320</v>
      </c>
    </row>
    <row r="630" spans="1:9" ht="174" customHeight="1" x14ac:dyDescent="0.25">
      <c r="A630" s="1" t="s">
        <v>1144</v>
      </c>
      <c r="B630" s="63" t="s">
        <v>989</v>
      </c>
      <c r="C630" s="29" t="s">
        <v>61</v>
      </c>
      <c r="D630" s="29" t="s">
        <v>21</v>
      </c>
      <c r="E630" s="16" t="s">
        <v>822</v>
      </c>
      <c r="F630" s="36"/>
      <c r="G630" s="64">
        <f>G631</f>
        <v>0</v>
      </c>
      <c r="H630" s="64">
        <f t="shared" ref="H630:I631" si="214">H631</f>
        <v>1328.9</v>
      </c>
      <c r="I630" s="64">
        <f t="shared" si="214"/>
        <v>0</v>
      </c>
    </row>
    <row r="631" spans="1:9" ht="48" customHeight="1" x14ac:dyDescent="0.25">
      <c r="A631" s="1" t="s">
        <v>1145</v>
      </c>
      <c r="B631" s="42" t="s">
        <v>24</v>
      </c>
      <c r="C631" s="29" t="s">
        <v>61</v>
      </c>
      <c r="D631" s="29" t="s">
        <v>21</v>
      </c>
      <c r="E631" s="16" t="s">
        <v>822</v>
      </c>
      <c r="F631" s="36">
        <v>600</v>
      </c>
      <c r="G631" s="64">
        <f>G632</f>
        <v>0</v>
      </c>
      <c r="H631" s="64">
        <f t="shared" si="214"/>
        <v>1328.9</v>
      </c>
      <c r="I631" s="64">
        <f t="shared" si="214"/>
        <v>0</v>
      </c>
    </row>
    <row r="632" spans="1:9" ht="18" customHeight="1" x14ac:dyDescent="0.25">
      <c r="A632" s="1" t="s">
        <v>1146</v>
      </c>
      <c r="B632" s="42" t="s">
        <v>26</v>
      </c>
      <c r="C632" s="29" t="s">
        <v>61</v>
      </c>
      <c r="D632" s="29" t="s">
        <v>21</v>
      </c>
      <c r="E632" s="16" t="s">
        <v>822</v>
      </c>
      <c r="F632" s="36">
        <v>610</v>
      </c>
      <c r="G632" s="64">
        <v>0</v>
      </c>
      <c r="H632" s="64">
        <v>1328.9</v>
      </c>
      <c r="I632" s="64">
        <v>0</v>
      </c>
    </row>
    <row r="633" spans="1:9" ht="48.75" customHeight="1" x14ac:dyDescent="0.25">
      <c r="A633" s="1" t="s">
        <v>1147</v>
      </c>
      <c r="B633" s="60" t="s">
        <v>792</v>
      </c>
      <c r="C633" s="29" t="s">
        <v>61</v>
      </c>
      <c r="D633" s="29" t="s">
        <v>21</v>
      </c>
      <c r="E633" s="16" t="s">
        <v>462</v>
      </c>
      <c r="F633" s="36"/>
      <c r="G633" s="64">
        <f>G634</f>
        <v>240.88</v>
      </c>
      <c r="H633" s="64">
        <f t="shared" ref="H633:I636" si="215">H634</f>
        <v>0</v>
      </c>
      <c r="I633" s="64">
        <f t="shared" si="215"/>
        <v>0</v>
      </c>
    </row>
    <row r="634" spans="1:9" ht="35.25" customHeight="1" x14ac:dyDescent="0.25">
      <c r="A634" s="1" t="s">
        <v>1148</v>
      </c>
      <c r="B634" s="66" t="s">
        <v>38</v>
      </c>
      <c r="C634" s="29" t="s">
        <v>61</v>
      </c>
      <c r="D634" s="29" t="s">
        <v>21</v>
      </c>
      <c r="E634" s="16" t="s">
        <v>518</v>
      </c>
      <c r="F634" s="36"/>
      <c r="G634" s="64">
        <f>G635</f>
        <v>240.88</v>
      </c>
      <c r="H634" s="64">
        <f t="shared" si="215"/>
        <v>0</v>
      </c>
      <c r="I634" s="64">
        <f t="shared" si="215"/>
        <v>0</v>
      </c>
    </row>
    <row r="635" spans="1:9" ht="190.5" customHeight="1" x14ac:dyDescent="0.25">
      <c r="A635" s="1" t="s">
        <v>1149</v>
      </c>
      <c r="B635" s="66" t="s">
        <v>801</v>
      </c>
      <c r="C635" s="29" t="s">
        <v>61</v>
      </c>
      <c r="D635" s="29" t="s">
        <v>21</v>
      </c>
      <c r="E635" s="16" t="s">
        <v>519</v>
      </c>
      <c r="F635" s="36"/>
      <c r="G635" s="64">
        <f>G636</f>
        <v>240.88</v>
      </c>
      <c r="H635" s="64">
        <f t="shared" si="215"/>
        <v>0</v>
      </c>
      <c r="I635" s="64">
        <f t="shared" si="215"/>
        <v>0</v>
      </c>
    </row>
    <row r="636" spans="1:9" ht="48" customHeight="1" x14ac:dyDescent="0.25">
      <c r="A636" s="1" t="s">
        <v>1150</v>
      </c>
      <c r="B636" s="42" t="s">
        <v>24</v>
      </c>
      <c r="C636" s="29" t="s">
        <v>61</v>
      </c>
      <c r="D636" s="29" t="s">
        <v>21</v>
      </c>
      <c r="E636" s="16" t="s">
        <v>519</v>
      </c>
      <c r="F636" s="36">
        <v>600</v>
      </c>
      <c r="G636" s="64">
        <f>G637</f>
        <v>240.88</v>
      </c>
      <c r="H636" s="64">
        <f t="shared" si="215"/>
        <v>0</v>
      </c>
      <c r="I636" s="64">
        <f t="shared" si="215"/>
        <v>0</v>
      </c>
    </row>
    <row r="637" spans="1:9" ht="22.5" customHeight="1" x14ac:dyDescent="0.25">
      <c r="A637" s="1" t="s">
        <v>1151</v>
      </c>
      <c r="B637" s="42" t="s">
        <v>26</v>
      </c>
      <c r="C637" s="29" t="s">
        <v>61</v>
      </c>
      <c r="D637" s="29" t="s">
        <v>21</v>
      </c>
      <c r="E637" s="16" t="s">
        <v>519</v>
      </c>
      <c r="F637" s="36">
        <v>610</v>
      </c>
      <c r="G637" s="64">
        <v>240.88</v>
      </c>
      <c r="H637" s="64">
        <v>0</v>
      </c>
      <c r="I637" s="64">
        <v>0</v>
      </c>
    </row>
    <row r="638" spans="1:9" ht="20.25" customHeight="1" x14ac:dyDescent="0.25">
      <c r="A638" s="1" t="s">
        <v>1152</v>
      </c>
      <c r="B638" s="19" t="s">
        <v>606</v>
      </c>
      <c r="C638" s="17" t="s">
        <v>61</v>
      </c>
      <c r="D638" s="17" t="s">
        <v>605</v>
      </c>
      <c r="E638" s="17"/>
      <c r="F638" s="17"/>
      <c r="G638" s="18">
        <f t="shared" ref="G638:I642" si="216">G639</f>
        <v>11521.96</v>
      </c>
      <c r="H638" s="18">
        <f t="shared" si="216"/>
        <v>10208.800000000001</v>
      </c>
      <c r="I638" s="18">
        <f t="shared" si="216"/>
        <v>10360.6</v>
      </c>
    </row>
    <row r="639" spans="1:9" ht="54" customHeight="1" x14ac:dyDescent="0.25">
      <c r="A639" s="1" t="s">
        <v>1153</v>
      </c>
      <c r="B639" s="66" t="s">
        <v>814</v>
      </c>
      <c r="C639" s="17" t="s">
        <v>61</v>
      </c>
      <c r="D639" s="17" t="s">
        <v>605</v>
      </c>
      <c r="E639" s="17" t="s">
        <v>531</v>
      </c>
      <c r="F639" s="23"/>
      <c r="G639" s="18">
        <f t="shared" si="216"/>
        <v>11521.96</v>
      </c>
      <c r="H639" s="18">
        <f t="shared" si="216"/>
        <v>10208.800000000001</v>
      </c>
      <c r="I639" s="18">
        <f t="shared" si="216"/>
        <v>10360.6</v>
      </c>
    </row>
    <row r="640" spans="1:9" ht="34.5" customHeight="1" x14ac:dyDescent="0.25">
      <c r="A640" s="1" t="s">
        <v>1154</v>
      </c>
      <c r="B640" s="63" t="s">
        <v>63</v>
      </c>
      <c r="C640" s="17" t="s">
        <v>61</v>
      </c>
      <c r="D640" s="17" t="s">
        <v>605</v>
      </c>
      <c r="E640" s="17" t="s">
        <v>532</v>
      </c>
      <c r="F640" s="23"/>
      <c r="G640" s="18">
        <f>G641+G644+G651</f>
        <v>11521.96</v>
      </c>
      <c r="H640" s="18">
        <f t="shared" ref="H640:I640" si="217">H641+H644+H651</f>
        <v>10208.800000000001</v>
      </c>
      <c r="I640" s="18">
        <f t="shared" si="217"/>
        <v>10360.6</v>
      </c>
    </row>
    <row r="641" spans="1:9" ht="108.75" customHeight="1" x14ac:dyDescent="0.25">
      <c r="A641" s="1" t="s">
        <v>1155</v>
      </c>
      <c r="B641" s="63" t="s">
        <v>815</v>
      </c>
      <c r="C641" s="17" t="s">
        <v>61</v>
      </c>
      <c r="D641" s="17" t="s">
        <v>605</v>
      </c>
      <c r="E641" s="17" t="s">
        <v>533</v>
      </c>
      <c r="F641" s="23"/>
      <c r="G641" s="18">
        <f t="shared" si="216"/>
        <v>6442.87</v>
      </c>
      <c r="H641" s="18">
        <f t="shared" si="216"/>
        <v>5531.6</v>
      </c>
      <c r="I641" s="18">
        <f t="shared" si="216"/>
        <v>5116</v>
      </c>
    </row>
    <row r="642" spans="1:9" ht="45.75" customHeight="1" x14ac:dyDescent="0.25">
      <c r="A642" s="1" t="s">
        <v>1156</v>
      </c>
      <c r="B642" s="42" t="s">
        <v>24</v>
      </c>
      <c r="C642" s="17" t="s">
        <v>61</v>
      </c>
      <c r="D642" s="17" t="s">
        <v>605</v>
      </c>
      <c r="E642" s="17" t="s">
        <v>533</v>
      </c>
      <c r="F642" s="17" t="s">
        <v>25</v>
      </c>
      <c r="G642" s="18">
        <f t="shared" si="216"/>
        <v>6442.87</v>
      </c>
      <c r="H642" s="18">
        <f t="shared" si="216"/>
        <v>5531.6</v>
      </c>
      <c r="I642" s="18">
        <f t="shared" si="216"/>
        <v>5116</v>
      </c>
    </row>
    <row r="643" spans="1:9" ht="21" customHeight="1" x14ac:dyDescent="0.25">
      <c r="A643" s="1" t="s">
        <v>1157</v>
      </c>
      <c r="B643" s="42" t="s">
        <v>26</v>
      </c>
      <c r="C643" s="17" t="s">
        <v>61</v>
      </c>
      <c r="D643" s="17" t="s">
        <v>605</v>
      </c>
      <c r="E643" s="17" t="s">
        <v>533</v>
      </c>
      <c r="F643" s="17" t="s">
        <v>27</v>
      </c>
      <c r="G643" s="18">
        <f>8344-1901.13</f>
        <v>6442.87</v>
      </c>
      <c r="H643" s="18">
        <v>5531.6</v>
      </c>
      <c r="I643" s="18">
        <v>5116</v>
      </c>
    </row>
    <row r="644" spans="1:9" ht="128.25" customHeight="1" x14ac:dyDescent="0.25">
      <c r="A644" s="1" t="s">
        <v>1158</v>
      </c>
      <c r="B644" s="42" t="s">
        <v>1282</v>
      </c>
      <c r="C644" s="17" t="s">
        <v>61</v>
      </c>
      <c r="D644" s="17" t="s">
        <v>605</v>
      </c>
      <c r="E644" s="17" t="s">
        <v>1283</v>
      </c>
      <c r="F644" s="17"/>
      <c r="G644" s="18">
        <f>G645+G649</f>
        <v>2169.19</v>
      </c>
      <c r="H644" s="18">
        <f t="shared" ref="H644:I644" si="218">H645+H649</f>
        <v>2549.6000000000004</v>
      </c>
      <c r="I644" s="18">
        <f t="shared" si="218"/>
        <v>3116.9999999999991</v>
      </c>
    </row>
    <row r="645" spans="1:9" ht="21" customHeight="1" x14ac:dyDescent="0.25">
      <c r="A645" s="1" t="s">
        <v>1159</v>
      </c>
      <c r="B645" s="42" t="s">
        <v>24</v>
      </c>
      <c r="C645" s="17" t="s">
        <v>61</v>
      </c>
      <c r="D645" s="17" t="s">
        <v>605</v>
      </c>
      <c r="E645" s="17" t="s">
        <v>1283</v>
      </c>
      <c r="F645" s="17" t="s">
        <v>25</v>
      </c>
      <c r="G645" s="18">
        <f>G646+G647+G648</f>
        <v>2146.25</v>
      </c>
      <c r="H645" s="18">
        <f t="shared" ref="H645:I645" si="219">H646+H647+H648</f>
        <v>2521.0300000000002</v>
      </c>
      <c r="I645" s="18">
        <f t="shared" si="219"/>
        <v>3084.0299999999993</v>
      </c>
    </row>
    <row r="646" spans="1:9" ht="21" customHeight="1" x14ac:dyDescent="0.25">
      <c r="A646" s="1" t="s">
        <v>1160</v>
      </c>
      <c r="B646" s="42" t="s">
        <v>26</v>
      </c>
      <c r="C646" s="17" t="s">
        <v>61</v>
      </c>
      <c r="D646" s="17" t="s">
        <v>605</v>
      </c>
      <c r="E646" s="17" t="s">
        <v>1283</v>
      </c>
      <c r="F646" s="17" t="s">
        <v>27</v>
      </c>
      <c r="G646" s="18">
        <v>2100.37</v>
      </c>
      <c r="H646" s="18">
        <f>2587.12+28.57-151.8</f>
        <v>2463.89</v>
      </c>
      <c r="I646" s="18">
        <f>2985.14+32.97-0.02</f>
        <v>3018.0899999999997</v>
      </c>
    </row>
    <row r="647" spans="1:9" ht="21" customHeight="1" x14ac:dyDescent="0.25">
      <c r="A647" s="1" t="s">
        <v>1161</v>
      </c>
      <c r="B647" s="42" t="s">
        <v>1285</v>
      </c>
      <c r="C647" s="17" t="s">
        <v>61</v>
      </c>
      <c r="D647" s="17" t="s">
        <v>605</v>
      </c>
      <c r="E647" s="17" t="s">
        <v>1283</v>
      </c>
      <c r="F647" s="17" t="s">
        <v>1141</v>
      </c>
      <c r="G647" s="18">
        <v>22.94</v>
      </c>
      <c r="H647" s="18">
        <v>28.57</v>
      </c>
      <c r="I647" s="18">
        <v>32.97</v>
      </c>
    </row>
    <row r="648" spans="1:9" ht="66.75" customHeight="1" x14ac:dyDescent="0.25">
      <c r="A648" s="1" t="s">
        <v>1162</v>
      </c>
      <c r="B648" s="42" t="s">
        <v>1286</v>
      </c>
      <c r="C648" s="17" t="s">
        <v>61</v>
      </c>
      <c r="D648" s="17" t="s">
        <v>605</v>
      </c>
      <c r="E648" s="17" t="s">
        <v>1283</v>
      </c>
      <c r="F648" s="17" t="s">
        <v>1151</v>
      </c>
      <c r="G648" s="18">
        <v>22.94</v>
      </c>
      <c r="H648" s="18">
        <v>28.57</v>
      </c>
      <c r="I648" s="18">
        <v>32.97</v>
      </c>
    </row>
    <row r="649" spans="1:9" ht="21" customHeight="1" x14ac:dyDescent="0.25">
      <c r="A649" s="1" t="s">
        <v>1163</v>
      </c>
      <c r="B649" s="24" t="s">
        <v>108</v>
      </c>
      <c r="C649" s="17" t="s">
        <v>61</v>
      </c>
      <c r="D649" s="17" t="s">
        <v>605</v>
      </c>
      <c r="E649" s="17" t="s">
        <v>1283</v>
      </c>
      <c r="F649" s="17" t="s">
        <v>323</v>
      </c>
      <c r="G649" s="18">
        <f>G650</f>
        <v>22.94</v>
      </c>
      <c r="H649" s="18">
        <f t="shared" ref="H649:I649" si="220">H650</f>
        <v>28.57</v>
      </c>
      <c r="I649" s="18">
        <f t="shared" si="220"/>
        <v>32.97</v>
      </c>
    </row>
    <row r="650" spans="1:9" ht="62.25" customHeight="1" x14ac:dyDescent="0.25">
      <c r="A650" s="1" t="s">
        <v>1164</v>
      </c>
      <c r="B650" s="30" t="s">
        <v>592</v>
      </c>
      <c r="C650" s="17" t="s">
        <v>61</v>
      </c>
      <c r="D650" s="17" t="s">
        <v>605</v>
      </c>
      <c r="E650" s="17" t="s">
        <v>1283</v>
      </c>
      <c r="F650" s="17" t="s">
        <v>1284</v>
      </c>
      <c r="G650" s="18">
        <v>22.94</v>
      </c>
      <c r="H650" s="18">
        <v>28.57</v>
      </c>
      <c r="I650" s="18">
        <v>32.97</v>
      </c>
    </row>
    <row r="651" spans="1:9" ht="238.5" customHeight="1" x14ac:dyDescent="0.25">
      <c r="A651" s="1" t="s">
        <v>1165</v>
      </c>
      <c r="B651" s="30" t="s">
        <v>1287</v>
      </c>
      <c r="C651" s="17" t="s">
        <v>61</v>
      </c>
      <c r="D651" s="17" t="s">
        <v>605</v>
      </c>
      <c r="E651" s="17" t="s">
        <v>542</v>
      </c>
      <c r="F651" s="17"/>
      <c r="G651" s="18">
        <f>G652</f>
        <v>2909.9</v>
      </c>
      <c r="H651" s="18">
        <f t="shared" ref="H651:I652" si="221">H652</f>
        <v>2127.6</v>
      </c>
      <c r="I651" s="18">
        <f t="shared" si="221"/>
        <v>2127.6</v>
      </c>
    </row>
    <row r="652" spans="1:9" ht="48.75" customHeight="1" x14ac:dyDescent="0.25">
      <c r="A652" s="1" t="s">
        <v>1166</v>
      </c>
      <c r="B652" s="42" t="s">
        <v>24</v>
      </c>
      <c r="C652" s="17" t="s">
        <v>61</v>
      </c>
      <c r="D652" s="17" t="s">
        <v>605</v>
      </c>
      <c r="E652" s="17" t="s">
        <v>542</v>
      </c>
      <c r="F652" s="17" t="s">
        <v>25</v>
      </c>
      <c r="G652" s="18">
        <f>G653</f>
        <v>2909.9</v>
      </c>
      <c r="H652" s="18">
        <f t="shared" si="221"/>
        <v>2127.6</v>
      </c>
      <c r="I652" s="18">
        <f t="shared" si="221"/>
        <v>2127.6</v>
      </c>
    </row>
    <row r="653" spans="1:9" ht="20.25" customHeight="1" x14ac:dyDescent="0.25">
      <c r="A653" s="1" t="s">
        <v>1167</v>
      </c>
      <c r="B653" s="42" t="s">
        <v>26</v>
      </c>
      <c r="C653" s="17" t="s">
        <v>61</v>
      </c>
      <c r="D653" s="17" t="s">
        <v>605</v>
      </c>
      <c r="E653" s="17" t="s">
        <v>542</v>
      </c>
      <c r="F653" s="17" t="s">
        <v>27</v>
      </c>
      <c r="G653" s="18">
        <v>2909.9</v>
      </c>
      <c r="H653" s="18">
        <v>2127.6</v>
      </c>
      <c r="I653" s="18">
        <v>2127.6</v>
      </c>
    </row>
    <row r="654" spans="1:9" ht="25.5" customHeight="1" x14ac:dyDescent="0.25">
      <c r="A654" s="1" t="s">
        <v>1168</v>
      </c>
      <c r="B654" s="42" t="s">
        <v>615</v>
      </c>
      <c r="C654" s="29" t="s">
        <v>61</v>
      </c>
      <c r="D654" s="29" t="s">
        <v>33</v>
      </c>
      <c r="E654" s="29" t="s">
        <v>75</v>
      </c>
      <c r="F654" s="17"/>
      <c r="G654" s="18">
        <f t="shared" ref="G654:H655" si="222">G655</f>
        <v>2500.6999999999998</v>
      </c>
      <c r="H654" s="18">
        <f t="shared" si="222"/>
        <v>2500.6999999999998</v>
      </c>
      <c r="I654" s="18">
        <f>I655</f>
        <v>2500.6999999999998</v>
      </c>
    </row>
    <row r="655" spans="1:9" ht="52.5" customHeight="1" x14ac:dyDescent="0.25">
      <c r="A655" s="1" t="s">
        <v>1169</v>
      </c>
      <c r="B655" s="66" t="s">
        <v>814</v>
      </c>
      <c r="C655" s="23">
        <v>760</v>
      </c>
      <c r="D655" s="17" t="s">
        <v>33</v>
      </c>
      <c r="E655" s="17" t="s">
        <v>531</v>
      </c>
      <c r="F655" s="17"/>
      <c r="G655" s="18">
        <f t="shared" si="222"/>
        <v>2500.6999999999998</v>
      </c>
      <c r="H655" s="18">
        <f t="shared" si="222"/>
        <v>2500.6999999999998</v>
      </c>
      <c r="I655" s="18">
        <f>I656</f>
        <v>2500.6999999999998</v>
      </c>
    </row>
    <row r="656" spans="1:9" ht="31.5" customHeight="1" x14ac:dyDescent="0.25">
      <c r="A656" s="1" t="s">
        <v>1170</v>
      </c>
      <c r="B656" s="63" t="s">
        <v>63</v>
      </c>
      <c r="C656" s="23">
        <v>760</v>
      </c>
      <c r="D656" s="17" t="s">
        <v>33</v>
      </c>
      <c r="E656" s="17" t="s">
        <v>532</v>
      </c>
      <c r="F656" s="17"/>
      <c r="G656" s="18">
        <f t="shared" ref="G656:H656" si="223">G663+G670+G676+G679+G657+G660</f>
        <v>2500.6999999999998</v>
      </c>
      <c r="H656" s="18">
        <f t="shared" si="223"/>
        <v>2500.6999999999998</v>
      </c>
      <c r="I656" s="18">
        <f>I663+I670+I676+I679+I657+I660</f>
        <v>2500.6999999999998</v>
      </c>
    </row>
    <row r="657" spans="1:9" ht="99" hidden="1" customHeight="1" x14ac:dyDescent="0.25">
      <c r="A657" s="1" t="s">
        <v>1171</v>
      </c>
      <c r="B657" s="42" t="s">
        <v>164</v>
      </c>
      <c r="C657" s="17" t="s">
        <v>61</v>
      </c>
      <c r="D657" s="17" t="s">
        <v>33</v>
      </c>
      <c r="E657" s="29" t="s">
        <v>607</v>
      </c>
      <c r="F657" s="17"/>
      <c r="G657" s="18">
        <f t="shared" ref="G657:H658" si="224">G658</f>
        <v>0</v>
      </c>
      <c r="H657" s="18">
        <f t="shared" si="224"/>
        <v>0</v>
      </c>
      <c r="I657" s="18">
        <f>I658</f>
        <v>0</v>
      </c>
    </row>
    <row r="658" spans="1:9" ht="52.5" hidden="1" customHeight="1" x14ac:dyDescent="0.25">
      <c r="A658" s="1" t="s">
        <v>1172</v>
      </c>
      <c r="B658" s="42" t="s">
        <v>24</v>
      </c>
      <c r="C658" s="17" t="s">
        <v>61</v>
      </c>
      <c r="D658" s="17" t="s">
        <v>33</v>
      </c>
      <c r="E658" s="29" t="s">
        <v>607</v>
      </c>
      <c r="F658" s="17" t="s">
        <v>25</v>
      </c>
      <c r="G658" s="18">
        <f t="shared" si="224"/>
        <v>0</v>
      </c>
      <c r="H658" s="18">
        <f t="shared" si="224"/>
        <v>0</v>
      </c>
      <c r="I658" s="18">
        <f>I659</f>
        <v>0</v>
      </c>
    </row>
    <row r="659" spans="1:9" ht="17.25" hidden="1" customHeight="1" x14ac:dyDescent="0.25">
      <c r="A659" s="1" t="s">
        <v>1173</v>
      </c>
      <c r="B659" s="42" t="s">
        <v>26</v>
      </c>
      <c r="C659" s="17" t="s">
        <v>61</v>
      </c>
      <c r="D659" s="17" t="s">
        <v>33</v>
      </c>
      <c r="E659" s="29" t="s">
        <v>607</v>
      </c>
      <c r="F659" s="17" t="s">
        <v>27</v>
      </c>
      <c r="G659" s="18"/>
      <c r="H659" s="18"/>
      <c r="I659" s="18"/>
    </row>
    <row r="660" spans="1:9" ht="162" hidden="1" customHeight="1" x14ac:dyDescent="0.25">
      <c r="A660" s="1" t="s">
        <v>1174</v>
      </c>
      <c r="B660" s="42" t="s">
        <v>165</v>
      </c>
      <c r="C660" s="29" t="s">
        <v>61</v>
      </c>
      <c r="D660" s="29" t="s">
        <v>33</v>
      </c>
      <c r="E660" s="29" t="s">
        <v>608</v>
      </c>
      <c r="F660" s="17"/>
      <c r="G660" s="18">
        <f t="shared" ref="G660:H661" si="225">G661</f>
        <v>0</v>
      </c>
      <c r="H660" s="18">
        <f t="shared" si="225"/>
        <v>0</v>
      </c>
      <c r="I660" s="18">
        <f>I661</f>
        <v>0</v>
      </c>
    </row>
    <row r="661" spans="1:9" ht="36" hidden="1" customHeight="1" x14ac:dyDescent="0.25">
      <c r="A661" s="1" t="s">
        <v>1175</v>
      </c>
      <c r="B661" s="30" t="s">
        <v>11</v>
      </c>
      <c r="C661" s="17" t="s">
        <v>61</v>
      </c>
      <c r="D661" s="17" t="s">
        <v>33</v>
      </c>
      <c r="E661" s="29" t="s">
        <v>608</v>
      </c>
      <c r="F661" s="29" t="s">
        <v>12</v>
      </c>
      <c r="G661" s="18">
        <f t="shared" si="225"/>
        <v>0</v>
      </c>
      <c r="H661" s="18">
        <f t="shared" si="225"/>
        <v>0</v>
      </c>
      <c r="I661" s="18">
        <f>I662</f>
        <v>0</v>
      </c>
    </row>
    <row r="662" spans="1:9" ht="30.75" hidden="1" customHeight="1" x14ac:dyDescent="0.25">
      <c r="A662" s="1" t="s">
        <v>1176</v>
      </c>
      <c r="B662" s="30" t="s">
        <v>114</v>
      </c>
      <c r="C662" s="17" t="s">
        <v>61</v>
      </c>
      <c r="D662" s="17" t="s">
        <v>33</v>
      </c>
      <c r="E662" s="29" t="s">
        <v>608</v>
      </c>
      <c r="F662" s="29" t="s">
        <v>167</v>
      </c>
      <c r="G662" s="18"/>
      <c r="H662" s="18"/>
      <c r="I662" s="18"/>
    </row>
    <row r="663" spans="1:9" ht="143.25" customHeight="1" x14ac:dyDescent="0.25">
      <c r="A663" s="1" t="s">
        <v>1177</v>
      </c>
      <c r="B663" s="63" t="s">
        <v>823</v>
      </c>
      <c r="C663" s="29" t="s">
        <v>61</v>
      </c>
      <c r="D663" s="29" t="s">
        <v>33</v>
      </c>
      <c r="E663" s="29" t="s">
        <v>616</v>
      </c>
      <c r="F663" s="17"/>
      <c r="G663" s="18">
        <f t="shared" ref="G663:H663" si="226">G668+G666+G664</f>
        <v>2500.6999999999998</v>
      </c>
      <c r="H663" s="18">
        <f t="shared" si="226"/>
        <v>2500.6999999999998</v>
      </c>
      <c r="I663" s="18">
        <f>I668+I666+I664</f>
        <v>2500.6999999999998</v>
      </c>
    </row>
    <row r="664" spans="1:9" ht="36.75" customHeight="1" x14ac:dyDescent="0.25">
      <c r="A664" s="1" t="s">
        <v>1178</v>
      </c>
      <c r="B664" s="24" t="s">
        <v>590</v>
      </c>
      <c r="C664" s="29" t="s">
        <v>61</v>
      </c>
      <c r="D664" s="29" t="s">
        <v>33</v>
      </c>
      <c r="E664" s="29" t="s">
        <v>616</v>
      </c>
      <c r="F664" s="17" t="s">
        <v>51</v>
      </c>
      <c r="G664" s="18">
        <f t="shared" ref="G664:H664" si="227">G665</f>
        <v>113.60000000000001</v>
      </c>
      <c r="H664" s="18">
        <f t="shared" si="227"/>
        <v>113.6</v>
      </c>
      <c r="I664" s="18">
        <f>I665</f>
        <v>113.6</v>
      </c>
    </row>
    <row r="665" spans="1:9" ht="50.25" customHeight="1" x14ac:dyDescent="0.25">
      <c r="A665" s="1" t="s">
        <v>1179</v>
      </c>
      <c r="B665" s="19" t="s">
        <v>52</v>
      </c>
      <c r="C665" s="29" t="s">
        <v>61</v>
      </c>
      <c r="D665" s="29" t="s">
        <v>33</v>
      </c>
      <c r="E665" s="29" t="s">
        <v>616</v>
      </c>
      <c r="F665" s="17" t="s">
        <v>53</v>
      </c>
      <c r="G665" s="18">
        <f>116.2-2.6</f>
        <v>113.60000000000001</v>
      </c>
      <c r="H665" s="18">
        <v>113.6</v>
      </c>
      <c r="I665" s="18">
        <v>113.6</v>
      </c>
    </row>
    <row r="666" spans="1:9" ht="30.75" customHeight="1" x14ac:dyDescent="0.25">
      <c r="A666" s="1" t="s">
        <v>1180</v>
      </c>
      <c r="B666" s="30" t="s">
        <v>11</v>
      </c>
      <c r="C666" s="29" t="s">
        <v>61</v>
      </c>
      <c r="D666" s="29" t="s">
        <v>33</v>
      </c>
      <c r="E666" s="29" t="s">
        <v>616</v>
      </c>
      <c r="F666" s="17" t="s">
        <v>12</v>
      </c>
      <c r="G666" s="18">
        <f t="shared" ref="G666:H666" si="228">G667</f>
        <v>668.8</v>
      </c>
      <c r="H666" s="18">
        <f t="shared" si="228"/>
        <v>668.8</v>
      </c>
      <c r="I666" s="18">
        <f>I667</f>
        <v>668.8</v>
      </c>
    </row>
    <row r="667" spans="1:9" ht="35.25" customHeight="1" x14ac:dyDescent="0.25">
      <c r="A667" s="1" t="s">
        <v>1181</v>
      </c>
      <c r="B667" s="30" t="s">
        <v>114</v>
      </c>
      <c r="C667" s="29" t="s">
        <v>61</v>
      </c>
      <c r="D667" s="29" t="s">
        <v>33</v>
      </c>
      <c r="E667" s="29" t="s">
        <v>616</v>
      </c>
      <c r="F667" s="17" t="s">
        <v>167</v>
      </c>
      <c r="G667" s="18">
        <f>666+2.8</f>
        <v>668.8</v>
      </c>
      <c r="H667" s="18">
        <v>668.8</v>
      </c>
      <c r="I667" s="18">
        <v>668.8</v>
      </c>
    </row>
    <row r="668" spans="1:9" ht="32.25" customHeight="1" x14ac:dyDescent="0.25">
      <c r="A668" s="1" t="s">
        <v>1182</v>
      </c>
      <c r="B668" s="42" t="s">
        <v>24</v>
      </c>
      <c r="C668" s="17" t="s">
        <v>61</v>
      </c>
      <c r="D668" s="17" t="s">
        <v>33</v>
      </c>
      <c r="E668" s="29" t="s">
        <v>616</v>
      </c>
      <c r="F668" s="17" t="s">
        <v>25</v>
      </c>
      <c r="G668" s="18">
        <f t="shared" ref="G668" si="229">G669</f>
        <v>1718.3</v>
      </c>
      <c r="H668" s="18">
        <v>1718.3</v>
      </c>
      <c r="I668" s="18">
        <v>1718.3</v>
      </c>
    </row>
    <row r="669" spans="1:9" ht="24" customHeight="1" x14ac:dyDescent="0.25">
      <c r="A669" s="1" t="s">
        <v>1183</v>
      </c>
      <c r="B669" s="42" t="s">
        <v>26</v>
      </c>
      <c r="C669" s="17" t="s">
        <v>61</v>
      </c>
      <c r="D669" s="17" t="s">
        <v>33</v>
      </c>
      <c r="E669" s="29" t="s">
        <v>616</v>
      </c>
      <c r="F669" s="17" t="s">
        <v>27</v>
      </c>
      <c r="G669" s="18">
        <f>1718.5-0.2</f>
        <v>1718.3</v>
      </c>
      <c r="H669" s="18">
        <v>1718.5</v>
      </c>
      <c r="I669" s="18">
        <v>1718.5</v>
      </c>
    </row>
    <row r="670" spans="1:9" ht="135" hidden="1" customHeight="1" x14ac:dyDescent="0.25">
      <c r="A670" s="1" t="s">
        <v>1184</v>
      </c>
      <c r="B670" s="42" t="s">
        <v>164</v>
      </c>
      <c r="C670" s="17" t="s">
        <v>61</v>
      </c>
      <c r="D670" s="17" t="s">
        <v>33</v>
      </c>
      <c r="E670" s="29" t="s">
        <v>76</v>
      </c>
      <c r="F670" s="17"/>
      <c r="G670" s="17"/>
      <c r="H670" s="17"/>
      <c r="I670" s="18">
        <f>I671+I673</f>
        <v>0</v>
      </c>
    </row>
    <row r="671" spans="1:9" ht="37.5" hidden="1" customHeight="1" x14ac:dyDescent="0.25">
      <c r="A671" s="1" t="s">
        <v>1185</v>
      </c>
      <c r="B671" s="42" t="s">
        <v>50</v>
      </c>
      <c r="C671" s="17" t="s">
        <v>61</v>
      </c>
      <c r="D671" s="17" t="s">
        <v>33</v>
      </c>
      <c r="E671" s="29" t="s">
        <v>76</v>
      </c>
      <c r="F671" s="29" t="s">
        <v>51</v>
      </c>
      <c r="G671" s="29"/>
      <c r="H671" s="29"/>
      <c r="I671" s="18">
        <f>I672</f>
        <v>0</v>
      </c>
    </row>
    <row r="672" spans="1:9" ht="29.25" hidden="1" customHeight="1" x14ac:dyDescent="0.25">
      <c r="A672" s="1" t="s">
        <v>1186</v>
      </c>
      <c r="B672" s="42" t="s">
        <v>52</v>
      </c>
      <c r="C672" s="17" t="s">
        <v>61</v>
      </c>
      <c r="D672" s="17" t="s">
        <v>33</v>
      </c>
      <c r="E672" s="29" t="s">
        <v>76</v>
      </c>
      <c r="F672" s="29" t="s">
        <v>53</v>
      </c>
      <c r="G672" s="29"/>
      <c r="H672" s="29"/>
      <c r="I672" s="18">
        <v>0</v>
      </c>
    </row>
    <row r="673" spans="1:9" ht="47.25" hidden="1" x14ac:dyDescent="0.25">
      <c r="A673" s="1" t="s">
        <v>1187</v>
      </c>
      <c r="B673" s="42" t="s">
        <v>24</v>
      </c>
      <c r="C673" s="17" t="s">
        <v>61</v>
      </c>
      <c r="D673" s="17" t="s">
        <v>33</v>
      </c>
      <c r="E673" s="29" t="s">
        <v>76</v>
      </c>
      <c r="F673" s="17" t="s">
        <v>25</v>
      </c>
      <c r="G673" s="17"/>
      <c r="H673" s="17"/>
      <c r="I673" s="18">
        <f>I674</f>
        <v>0</v>
      </c>
    </row>
    <row r="674" spans="1:9" ht="30.75" hidden="1" customHeight="1" x14ac:dyDescent="0.25">
      <c r="A674" s="1" t="s">
        <v>1188</v>
      </c>
      <c r="B674" s="42" t="s">
        <v>26</v>
      </c>
      <c r="C674" s="17" t="s">
        <v>61</v>
      </c>
      <c r="D674" s="17" t="s">
        <v>33</v>
      </c>
      <c r="E674" s="29" t="s">
        <v>76</v>
      </c>
      <c r="F674" s="17" t="s">
        <v>27</v>
      </c>
      <c r="G674" s="17"/>
      <c r="H674" s="17"/>
      <c r="I674" s="18">
        <f>I675</f>
        <v>0</v>
      </c>
    </row>
    <row r="675" spans="1:9" ht="31.5" hidden="1" x14ac:dyDescent="0.25">
      <c r="A675" s="1" t="s">
        <v>1189</v>
      </c>
      <c r="B675" s="22" t="s">
        <v>31</v>
      </c>
      <c r="C675" s="17" t="s">
        <v>61</v>
      </c>
      <c r="D675" s="17" t="s">
        <v>33</v>
      </c>
      <c r="E675" s="29" t="s">
        <v>76</v>
      </c>
      <c r="F675" s="17" t="s">
        <v>32</v>
      </c>
      <c r="G675" s="17"/>
      <c r="H675" s="17"/>
      <c r="I675" s="18">
        <v>0</v>
      </c>
    </row>
    <row r="676" spans="1:9" ht="33" hidden="1" customHeight="1" x14ac:dyDescent="0.25">
      <c r="A676" s="1" t="s">
        <v>1190</v>
      </c>
      <c r="B676" s="42" t="s">
        <v>77</v>
      </c>
      <c r="C676" s="17" t="s">
        <v>61</v>
      </c>
      <c r="D676" s="29" t="s">
        <v>33</v>
      </c>
      <c r="E676" s="29" t="s">
        <v>78</v>
      </c>
      <c r="F676" s="17"/>
      <c r="G676" s="17"/>
      <c r="H676" s="17"/>
      <c r="I676" s="18">
        <f>I677</f>
        <v>0</v>
      </c>
    </row>
    <row r="677" spans="1:9" ht="33.75" hidden="1" customHeight="1" x14ac:dyDescent="0.25">
      <c r="A677" s="1" t="s">
        <v>1191</v>
      </c>
      <c r="B677" s="30" t="s">
        <v>11</v>
      </c>
      <c r="C677" s="17" t="s">
        <v>61</v>
      </c>
      <c r="D677" s="17" t="s">
        <v>33</v>
      </c>
      <c r="E677" s="29" t="s">
        <v>78</v>
      </c>
      <c r="F677" s="29" t="s">
        <v>12</v>
      </c>
      <c r="G677" s="29"/>
      <c r="H677" s="29"/>
      <c r="I677" s="18">
        <f>I678</f>
        <v>0</v>
      </c>
    </row>
    <row r="678" spans="1:9" ht="37.5" hidden="1" customHeight="1" x14ac:dyDescent="0.25">
      <c r="A678" s="1" t="s">
        <v>1192</v>
      </c>
      <c r="B678" s="30" t="s">
        <v>114</v>
      </c>
      <c r="C678" s="17" t="s">
        <v>61</v>
      </c>
      <c r="D678" s="17" t="s">
        <v>33</v>
      </c>
      <c r="E678" s="29" t="s">
        <v>78</v>
      </c>
      <c r="F678" s="29" t="s">
        <v>167</v>
      </c>
      <c r="G678" s="29"/>
      <c r="H678" s="29"/>
      <c r="I678" s="18">
        <v>0</v>
      </c>
    </row>
    <row r="679" spans="1:9" ht="26.25" hidden="1" customHeight="1" x14ac:dyDescent="0.25">
      <c r="A679" s="1" t="s">
        <v>1193</v>
      </c>
      <c r="B679" s="42" t="s">
        <v>165</v>
      </c>
      <c r="C679" s="29" t="s">
        <v>61</v>
      </c>
      <c r="D679" s="29" t="s">
        <v>33</v>
      </c>
      <c r="E679" s="29" t="s">
        <v>79</v>
      </c>
      <c r="F679" s="17"/>
      <c r="G679" s="17"/>
      <c r="H679" s="17"/>
      <c r="I679" s="18">
        <f>I680</f>
        <v>0</v>
      </c>
    </row>
    <row r="680" spans="1:9" ht="43.5" hidden="1" customHeight="1" x14ac:dyDescent="0.25">
      <c r="A680" s="1" t="s">
        <v>1194</v>
      </c>
      <c r="B680" s="30" t="s">
        <v>11</v>
      </c>
      <c r="C680" s="17" t="s">
        <v>61</v>
      </c>
      <c r="D680" s="17" t="s">
        <v>33</v>
      </c>
      <c r="E680" s="29" t="s">
        <v>79</v>
      </c>
      <c r="F680" s="29" t="s">
        <v>12</v>
      </c>
      <c r="G680" s="29"/>
      <c r="H680" s="29"/>
      <c r="I680" s="18">
        <f>I681</f>
        <v>0</v>
      </c>
    </row>
    <row r="681" spans="1:9" ht="48.75" hidden="1" customHeight="1" x14ac:dyDescent="0.25">
      <c r="A681" s="1" t="s">
        <v>1195</v>
      </c>
      <c r="B681" s="30" t="s">
        <v>114</v>
      </c>
      <c r="C681" s="17" t="s">
        <v>61</v>
      </c>
      <c r="D681" s="17" t="s">
        <v>33</v>
      </c>
      <c r="E681" s="29" t="s">
        <v>79</v>
      </c>
      <c r="F681" s="29" t="s">
        <v>167</v>
      </c>
      <c r="G681" s="29"/>
      <c r="H681" s="29"/>
      <c r="I681" s="18"/>
    </row>
    <row r="682" spans="1:9" ht="24.75" customHeight="1" x14ac:dyDescent="0.25">
      <c r="A682" s="1" t="s">
        <v>1196</v>
      </c>
      <c r="B682" s="42" t="s">
        <v>80</v>
      </c>
      <c r="C682" s="29" t="s">
        <v>61</v>
      </c>
      <c r="D682" s="29" t="s">
        <v>81</v>
      </c>
      <c r="E682" s="29"/>
      <c r="F682" s="17"/>
      <c r="G682" s="18">
        <f>G683+G726+G731</f>
        <v>26818.65</v>
      </c>
      <c r="H682" s="18">
        <f>H683+H726+H731</f>
        <v>23139.340000000004</v>
      </c>
      <c r="I682" s="18">
        <f t="shared" ref="I682" si="230">I683+I726+I731</f>
        <v>23139.010000000002</v>
      </c>
    </row>
    <row r="683" spans="1:9" ht="47.25" x14ac:dyDescent="0.25">
      <c r="A683" s="1" t="s">
        <v>1197</v>
      </c>
      <c r="B683" s="66" t="s">
        <v>814</v>
      </c>
      <c r="C683" s="23">
        <v>760</v>
      </c>
      <c r="D683" s="17" t="s">
        <v>81</v>
      </c>
      <c r="E683" s="17" t="s">
        <v>531</v>
      </c>
      <c r="F683" s="17"/>
      <c r="G683" s="18">
        <f t="shared" ref="G683:H683" si="231">G691+G697+G684</f>
        <v>26785.530000000002</v>
      </c>
      <c r="H683" s="18">
        <f t="shared" si="231"/>
        <v>23139.340000000004</v>
      </c>
      <c r="I683" s="18">
        <f>I691+I697+I684</f>
        <v>23139.010000000002</v>
      </c>
    </row>
    <row r="684" spans="1:9" hidden="1" x14ac:dyDescent="0.25">
      <c r="A684" s="1" t="s">
        <v>1198</v>
      </c>
      <c r="B684" s="22"/>
      <c r="C684" s="17" t="s">
        <v>61</v>
      </c>
      <c r="D684" s="17" t="s">
        <v>81</v>
      </c>
      <c r="E684" s="17" t="s">
        <v>69</v>
      </c>
      <c r="F684" s="29"/>
      <c r="G684" s="18">
        <f t="shared" ref="G684:H684" si="232">G688+G685</f>
        <v>0</v>
      </c>
      <c r="H684" s="18">
        <f t="shared" si="232"/>
        <v>0</v>
      </c>
      <c r="I684" s="18">
        <f>I688+I685</f>
        <v>0</v>
      </c>
    </row>
    <row r="685" spans="1:9" ht="82.5" hidden="1" customHeight="1" x14ac:dyDescent="0.25">
      <c r="A685" s="1" t="s">
        <v>1199</v>
      </c>
      <c r="B685" s="42"/>
      <c r="C685" s="17" t="s">
        <v>61</v>
      </c>
      <c r="D685" s="17" t="s">
        <v>81</v>
      </c>
      <c r="E685" s="17" t="s">
        <v>170</v>
      </c>
      <c r="F685" s="29"/>
      <c r="G685" s="18">
        <f t="shared" ref="G685:H686" si="233">G686</f>
        <v>0</v>
      </c>
      <c r="H685" s="18">
        <f t="shared" si="233"/>
        <v>0</v>
      </c>
      <c r="I685" s="18">
        <f>I686</f>
        <v>0</v>
      </c>
    </row>
    <row r="686" spans="1:9" hidden="1" x14ac:dyDescent="0.25">
      <c r="A686" s="1" t="s">
        <v>1200</v>
      </c>
      <c r="B686" s="42"/>
      <c r="C686" s="17" t="s">
        <v>61</v>
      </c>
      <c r="D686" s="17" t="s">
        <v>81</v>
      </c>
      <c r="E686" s="17" t="s">
        <v>170</v>
      </c>
      <c r="F686" s="29" t="s">
        <v>35</v>
      </c>
      <c r="G686" s="18">
        <f t="shared" si="233"/>
        <v>0</v>
      </c>
      <c r="H686" s="18">
        <f t="shared" si="233"/>
        <v>0</v>
      </c>
      <c r="I686" s="18">
        <f>I687</f>
        <v>0</v>
      </c>
    </row>
    <row r="687" spans="1:9" hidden="1" x14ac:dyDescent="0.25">
      <c r="A687" s="1" t="s">
        <v>1201</v>
      </c>
      <c r="B687" s="19"/>
      <c r="C687" s="17" t="s">
        <v>61</v>
      </c>
      <c r="D687" s="17" t="s">
        <v>81</v>
      </c>
      <c r="E687" s="17" t="s">
        <v>170</v>
      </c>
      <c r="F687" s="29" t="s">
        <v>49</v>
      </c>
      <c r="G687" s="18">
        <v>0</v>
      </c>
      <c r="H687" s="18">
        <v>0</v>
      </c>
      <c r="I687" s="18">
        <v>0</v>
      </c>
    </row>
    <row r="688" spans="1:9" hidden="1" x14ac:dyDescent="0.25">
      <c r="A688" s="1" t="s">
        <v>1202</v>
      </c>
      <c r="B688" s="42"/>
      <c r="C688" s="17" t="s">
        <v>61</v>
      </c>
      <c r="D688" s="17" t="s">
        <v>81</v>
      </c>
      <c r="E688" s="17" t="s">
        <v>82</v>
      </c>
      <c r="F688" s="17"/>
      <c r="G688" s="18">
        <f t="shared" ref="G688:H689" si="234">G689</f>
        <v>0</v>
      </c>
      <c r="H688" s="18">
        <f t="shared" si="234"/>
        <v>0</v>
      </c>
      <c r="I688" s="18">
        <f>I689</f>
        <v>0</v>
      </c>
    </row>
    <row r="689" spans="1:9" hidden="1" x14ac:dyDescent="0.25">
      <c r="A689" s="1" t="s">
        <v>1203</v>
      </c>
      <c r="B689" s="42"/>
      <c r="C689" s="17" t="s">
        <v>61</v>
      </c>
      <c r="D689" s="17" t="s">
        <v>81</v>
      </c>
      <c r="E689" s="17" t="s">
        <v>82</v>
      </c>
      <c r="F689" s="29" t="s">
        <v>51</v>
      </c>
      <c r="G689" s="18">
        <f t="shared" si="234"/>
        <v>0</v>
      </c>
      <c r="H689" s="18">
        <f t="shared" si="234"/>
        <v>0</v>
      </c>
      <c r="I689" s="18">
        <f>I690</f>
        <v>0</v>
      </c>
    </row>
    <row r="690" spans="1:9" hidden="1" x14ac:dyDescent="0.25">
      <c r="A690" s="1" t="s">
        <v>1204</v>
      </c>
      <c r="B690" s="42"/>
      <c r="C690" s="17" t="s">
        <v>61</v>
      </c>
      <c r="D690" s="17" t="s">
        <v>81</v>
      </c>
      <c r="E690" s="17" t="s">
        <v>82</v>
      </c>
      <c r="F690" s="29" t="s">
        <v>53</v>
      </c>
      <c r="G690" s="18">
        <v>0</v>
      </c>
      <c r="H690" s="18">
        <v>0</v>
      </c>
      <c r="I690" s="18">
        <v>0</v>
      </c>
    </row>
    <row r="691" spans="1:9" ht="47.25" x14ac:dyDescent="0.25">
      <c r="A691" s="1" t="s">
        <v>1205</v>
      </c>
      <c r="B691" s="66" t="s">
        <v>824</v>
      </c>
      <c r="C691" s="29" t="s">
        <v>61</v>
      </c>
      <c r="D691" s="29" t="s">
        <v>81</v>
      </c>
      <c r="E691" s="29" t="s">
        <v>537</v>
      </c>
      <c r="F691" s="17"/>
      <c r="G691" s="18">
        <f t="shared" ref="G691:H691" si="235">G692</f>
        <v>1880.5</v>
      </c>
      <c r="H691" s="18">
        <f t="shared" si="235"/>
        <v>1880.5</v>
      </c>
      <c r="I691" s="18">
        <f>I692</f>
        <v>1880.5</v>
      </c>
    </row>
    <row r="692" spans="1:9" ht="157.5" x14ac:dyDescent="0.25">
      <c r="A692" s="1" t="s">
        <v>1206</v>
      </c>
      <c r="B692" s="63" t="s">
        <v>825</v>
      </c>
      <c r="C692" s="17" t="s">
        <v>61</v>
      </c>
      <c r="D692" s="17" t="s">
        <v>81</v>
      </c>
      <c r="E692" s="17" t="s">
        <v>839</v>
      </c>
      <c r="F692" s="17"/>
      <c r="G692" s="18">
        <f t="shared" ref="G692:H692" si="236">G693+G695</f>
        <v>1880.5</v>
      </c>
      <c r="H692" s="18">
        <f t="shared" si="236"/>
        <v>1880.5</v>
      </c>
      <c r="I692" s="18">
        <f>I693+I695</f>
        <v>1880.5</v>
      </c>
    </row>
    <row r="693" spans="1:9" ht="81" customHeight="1" x14ac:dyDescent="0.25">
      <c r="A693" s="1" t="s">
        <v>1207</v>
      </c>
      <c r="B693" s="42" t="s">
        <v>64</v>
      </c>
      <c r="C693" s="17" t="s">
        <v>61</v>
      </c>
      <c r="D693" s="17" t="s">
        <v>81</v>
      </c>
      <c r="E693" s="17" t="s">
        <v>839</v>
      </c>
      <c r="F693" s="29" t="s">
        <v>35</v>
      </c>
      <c r="G693" s="18">
        <f t="shared" ref="G693:H693" si="237">G694</f>
        <v>1378.93</v>
      </c>
      <c r="H693" s="18">
        <f t="shared" si="237"/>
        <v>1378.93</v>
      </c>
      <c r="I693" s="18">
        <f>I694</f>
        <v>1378.93</v>
      </c>
    </row>
    <row r="694" spans="1:9" ht="31.5" x14ac:dyDescent="0.25">
      <c r="A694" s="1" t="s">
        <v>1208</v>
      </c>
      <c r="B694" s="19" t="s">
        <v>48</v>
      </c>
      <c r="C694" s="17" t="s">
        <v>61</v>
      </c>
      <c r="D694" s="17" t="s">
        <v>81</v>
      </c>
      <c r="E694" s="17" t="s">
        <v>839</v>
      </c>
      <c r="F694" s="29" t="s">
        <v>49</v>
      </c>
      <c r="G694" s="18">
        <v>1378.93</v>
      </c>
      <c r="H694" s="18">
        <v>1378.93</v>
      </c>
      <c r="I694" s="18">
        <v>1378.93</v>
      </c>
    </row>
    <row r="695" spans="1:9" ht="31.5" x14ac:dyDescent="0.25">
      <c r="A695" s="1" t="s">
        <v>1209</v>
      </c>
      <c r="B695" s="24" t="s">
        <v>590</v>
      </c>
      <c r="C695" s="17" t="s">
        <v>61</v>
      </c>
      <c r="D695" s="17" t="s">
        <v>81</v>
      </c>
      <c r="E695" s="17" t="s">
        <v>839</v>
      </c>
      <c r="F695" s="29" t="s">
        <v>51</v>
      </c>
      <c r="G695" s="18">
        <f t="shared" ref="G695:H695" si="238">G696</f>
        <v>501.57</v>
      </c>
      <c r="H695" s="18">
        <f t="shared" si="238"/>
        <v>501.57</v>
      </c>
      <c r="I695" s="18">
        <f>I696</f>
        <v>501.57</v>
      </c>
    </row>
    <row r="696" spans="1:9" ht="47.25" x14ac:dyDescent="0.25">
      <c r="A696" s="1" t="s">
        <v>1210</v>
      </c>
      <c r="B696" s="42" t="s">
        <v>52</v>
      </c>
      <c r="C696" s="17" t="s">
        <v>61</v>
      </c>
      <c r="D696" s="17" t="s">
        <v>81</v>
      </c>
      <c r="E696" s="17" t="s">
        <v>839</v>
      </c>
      <c r="F696" s="29" t="s">
        <v>53</v>
      </c>
      <c r="G696" s="18">
        <v>501.57</v>
      </c>
      <c r="H696" s="18">
        <v>501.57</v>
      </c>
      <c r="I696" s="18">
        <v>501.57</v>
      </c>
    </row>
    <row r="697" spans="1:9" ht="47.25" x14ac:dyDescent="0.25">
      <c r="A697" s="1" t="s">
        <v>1211</v>
      </c>
      <c r="B697" s="63" t="s">
        <v>826</v>
      </c>
      <c r="C697" s="29" t="s">
        <v>61</v>
      </c>
      <c r="D697" s="29" t="s">
        <v>81</v>
      </c>
      <c r="E697" s="29" t="s">
        <v>546</v>
      </c>
      <c r="F697" s="17"/>
      <c r="G697" s="18">
        <f t="shared" ref="G697:H697" si="239">G698+G703+G710+G717</f>
        <v>24905.030000000002</v>
      </c>
      <c r="H697" s="18">
        <f t="shared" si="239"/>
        <v>21258.840000000004</v>
      </c>
      <c r="I697" s="18">
        <f>I698+I703+I710+I717</f>
        <v>21258.510000000002</v>
      </c>
    </row>
    <row r="698" spans="1:9" ht="129" customHeight="1" x14ac:dyDescent="0.25">
      <c r="A698" s="1" t="s">
        <v>1212</v>
      </c>
      <c r="B698" s="63" t="s">
        <v>827</v>
      </c>
      <c r="C698" s="17" t="s">
        <v>61</v>
      </c>
      <c r="D698" s="17" t="s">
        <v>81</v>
      </c>
      <c r="E698" s="17" t="s">
        <v>840</v>
      </c>
      <c r="F698" s="17"/>
      <c r="G698" s="18">
        <f t="shared" ref="G698:H698" si="240">G699+G701</f>
        <v>3305.46</v>
      </c>
      <c r="H698" s="18">
        <f t="shared" si="240"/>
        <v>3204.2200000000003</v>
      </c>
      <c r="I698" s="18">
        <f>I699+I701</f>
        <v>3204.21</v>
      </c>
    </row>
    <row r="699" spans="1:9" ht="78.75" customHeight="1" x14ac:dyDescent="0.25">
      <c r="A699" s="1" t="s">
        <v>1213</v>
      </c>
      <c r="B699" s="42" t="s">
        <v>64</v>
      </c>
      <c r="C699" s="23">
        <v>760</v>
      </c>
      <c r="D699" s="17" t="s">
        <v>81</v>
      </c>
      <c r="E699" s="17" t="s">
        <v>840</v>
      </c>
      <c r="F699" s="29" t="s">
        <v>35</v>
      </c>
      <c r="G699" s="18">
        <f t="shared" ref="G699:H699" si="241">G700</f>
        <v>3166.46</v>
      </c>
      <c r="H699" s="18">
        <f t="shared" si="241"/>
        <v>3166.46</v>
      </c>
      <c r="I699" s="18">
        <f>I700</f>
        <v>3166.46</v>
      </c>
    </row>
    <row r="700" spans="1:9" ht="31.5" x14ac:dyDescent="0.25">
      <c r="A700" s="1" t="s">
        <v>1214</v>
      </c>
      <c r="B700" s="19" t="s">
        <v>48</v>
      </c>
      <c r="C700" s="23">
        <v>760</v>
      </c>
      <c r="D700" s="17" t="s">
        <v>81</v>
      </c>
      <c r="E700" s="17" t="s">
        <v>840</v>
      </c>
      <c r="F700" s="29" t="s">
        <v>49</v>
      </c>
      <c r="G700" s="18">
        <v>3166.46</v>
      </c>
      <c r="H700" s="18">
        <v>3166.46</v>
      </c>
      <c r="I700" s="18">
        <v>3166.46</v>
      </c>
    </row>
    <row r="701" spans="1:9" ht="31.5" x14ac:dyDescent="0.25">
      <c r="A701" s="1" t="s">
        <v>1215</v>
      </c>
      <c r="B701" s="24" t="s">
        <v>590</v>
      </c>
      <c r="C701" s="17" t="s">
        <v>61</v>
      </c>
      <c r="D701" s="17" t="s">
        <v>81</v>
      </c>
      <c r="E701" s="17" t="s">
        <v>840</v>
      </c>
      <c r="F701" s="29" t="s">
        <v>51</v>
      </c>
      <c r="G701" s="18">
        <f t="shared" ref="G701:H701" si="242">G702</f>
        <v>139</v>
      </c>
      <c r="H701" s="18">
        <f t="shared" si="242"/>
        <v>37.76</v>
      </c>
      <c r="I701" s="18">
        <f>I702</f>
        <v>37.75</v>
      </c>
    </row>
    <row r="702" spans="1:9" ht="47.25" x14ac:dyDescent="0.25">
      <c r="A702" s="1" t="s">
        <v>1216</v>
      </c>
      <c r="B702" s="42" t="s">
        <v>52</v>
      </c>
      <c r="C702" s="23">
        <v>760</v>
      </c>
      <c r="D702" s="17" t="s">
        <v>81</v>
      </c>
      <c r="E702" s="17" t="s">
        <v>840</v>
      </c>
      <c r="F702" s="29" t="s">
        <v>53</v>
      </c>
      <c r="G702" s="18">
        <v>139</v>
      </c>
      <c r="H702" s="18">
        <v>37.76</v>
      </c>
      <c r="I702" s="18">
        <v>37.75</v>
      </c>
    </row>
    <row r="703" spans="1:9" ht="126" x14ac:dyDescent="0.25">
      <c r="A703" s="1" t="s">
        <v>1217</v>
      </c>
      <c r="B703" s="63" t="s">
        <v>828</v>
      </c>
      <c r="C703" s="17" t="s">
        <v>61</v>
      </c>
      <c r="D703" s="17" t="s">
        <v>81</v>
      </c>
      <c r="E703" s="17" t="s">
        <v>841</v>
      </c>
      <c r="F703" s="17"/>
      <c r="G703" s="18">
        <f t="shared" ref="G703" si="243">G704+G706+G708</f>
        <v>11928.320000000002</v>
      </c>
      <c r="H703" s="18">
        <f>H704+H706+H708</f>
        <v>9208.4500000000007</v>
      </c>
      <c r="I703" s="18">
        <f>I704+I706+I708</f>
        <v>9188.19</v>
      </c>
    </row>
    <row r="704" spans="1:9" ht="81.75" customHeight="1" x14ac:dyDescent="0.25">
      <c r="A704" s="1" t="s">
        <v>1218</v>
      </c>
      <c r="B704" s="42" t="s">
        <v>64</v>
      </c>
      <c r="C704" s="23">
        <v>760</v>
      </c>
      <c r="D704" s="17" t="s">
        <v>81</v>
      </c>
      <c r="E704" s="17" t="s">
        <v>841</v>
      </c>
      <c r="F704" s="29" t="s">
        <v>35</v>
      </c>
      <c r="G704" s="18">
        <f t="shared" ref="G704:H704" si="244">G705</f>
        <v>9279.8200000000015</v>
      </c>
      <c r="H704" s="18">
        <f t="shared" si="244"/>
        <v>8454.2900000000009</v>
      </c>
      <c r="I704" s="18">
        <f>I705</f>
        <v>8454.2900000000009</v>
      </c>
    </row>
    <row r="705" spans="1:9" ht="31.5" x14ac:dyDescent="0.25">
      <c r="A705" s="1" t="s">
        <v>1219</v>
      </c>
      <c r="B705" s="42" t="s">
        <v>36</v>
      </c>
      <c r="C705" s="23">
        <v>760</v>
      </c>
      <c r="D705" s="17" t="s">
        <v>81</v>
      </c>
      <c r="E705" s="17" t="s">
        <v>841</v>
      </c>
      <c r="F705" s="29" t="s">
        <v>37</v>
      </c>
      <c r="G705" s="18">
        <f>8454.29+825.51+0.02</f>
        <v>9279.8200000000015</v>
      </c>
      <c r="H705" s="18">
        <v>8454.2900000000009</v>
      </c>
      <c r="I705" s="18">
        <v>8454.2900000000009</v>
      </c>
    </row>
    <row r="706" spans="1:9" ht="31.5" x14ac:dyDescent="0.25">
      <c r="A706" s="1" t="s">
        <v>1220</v>
      </c>
      <c r="B706" s="24" t="s">
        <v>590</v>
      </c>
      <c r="C706" s="17" t="s">
        <v>61</v>
      </c>
      <c r="D706" s="17" t="s">
        <v>81</v>
      </c>
      <c r="E706" s="17" t="s">
        <v>841</v>
      </c>
      <c r="F706" s="29" t="s">
        <v>51</v>
      </c>
      <c r="G706" s="18">
        <f t="shared" ref="G706:H706" si="245">G707</f>
        <v>2628.5</v>
      </c>
      <c r="H706" s="18">
        <f t="shared" si="245"/>
        <v>714.16</v>
      </c>
      <c r="I706" s="18">
        <f>I707</f>
        <v>713.9</v>
      </c>
    </row>
    <row r="707" spans="1:9" ht="47.25" x14ac:dyDescent="0.25">
      <c r="A707" s="1" t="s">
        <v>1221</v>
      </c>
      <c r="B707" s="42" t="s">
        <v>52</v>
      </c>
      <c r="C707" s="23">
        <v>760</v>
      </c>
      <c r="D707" s="17" t="s">
        <v>81</v>
      </c>
      <c r="E707" s="17" t="s">
        <v>841</v>
      </c>
      <c r="F707" s="29" t="s">
        <v>53</v>
      </c>
      <c r="G707" s="18">
        <v>2628.5</v>
      </c>
      <c r="H707" s="18">
        <v>714.16</v>
      </c>
      <c r="I707" s="18">
        <v>713.9</v>
      </c>
    </row>
    <row r="708" spans="1:9" x14ac:dyDescent="0.25">
      <c r="A708" s="1" t="s">
        <v>1222</v>
      </c>
      <c r="B708" s="24" t="s">
        <v>108</v>
      </c>
      <c r="C708" s="23">
        <v>760</v>
      </c>
      <c r="D708" s="17" t="s">
        <v>81</v>
      </c>
      <c r="E708" s="17" t="s">
        <v>841</v>
      </c>
      <c r="F708" s="29" t="s">
        <v>323</v>
      </c>
      <c r="G708" s="18">
        <f t="shared" ref="G708:H708" si="246">G709</f>
        <v>20</v>
      </c>
      <c r="H708" s="18">
        <f t="shared" si="246"/>
        <v>40</v>
      </c>
      <c r="I708" s="18">
        <f>I709</f>
        <v>20</v>
      </c>
    </row>
    <row r="709" spans="1:9" x14ac:dyDescent="0.25">
      <c r="A709" s="1" t="s">
        <v>1223</v>
      </c>
      <c r="B709" s="24" t="s">
        <v>109</v>
      </c>
      <c r="C709" s="23">
        <v>760</v>
      </c>
      <c r="D709" s="17" t="s">
        <v>81</v>
      </c>
      <c r="E709" s="17" t="s">
        <v>841</v>
      </c>
      <c r="F709" s="29" t="s">
        <v>324</v>
      </c>
      <c r="G709" s="18">
        <v>20</v>
      </c>
      <c r="H709" s="18">
        <v>40</v>
      </c>
      <c r="I709" s="18">
        <v>20</v>
      </c>
    </row>
    <row r="710" spans="1:9" ht="126" x14ac:dyDescent="0.25">
      <c r="A710" s="1" t="s">
        <v>1224</v>
      </c>
      <c r="B710" s="63" t="s">
        <v>828</v>
      </c>
      <c r="C710" s="17" t="s">
        <v>61</v>
      </c>
      <c r="D710" s="17" t="s">
        <v>81</v>
      </c>
      <c r="E710" s="17" t="s">
        <v>842</v>
      </c>
      <c r="F710" s="17"/>
      <c r="G710" s="18">
        <f t="shared" ref="G710:H710" si="247">G711+G713+G715</f>
        <v>8571.5</v>
      </c>
      <c r="H710" s="18">
        <f t="shared" si="247"/>
        <v>7803.59</v>
      </c>
      <c r="I710" s="18">
        <f>I711+I713+I715</f>
        <v>7823.54</v>
      </c>
    </row>
    <row r="711" spans="1:9" ht="77.25" customHeight="1" x14ac:dyDescent="0.25">
      <c r="A711" s="1" t="s">
        <v>1300</v>
      </c>
      <c r="B711" s="42" t="s">
        <v>64</v>
      </c>
      <c r="C711" s="23">
        <v>760</v>
      </c>
      <c r="D711" s="17" t="s">
        <v>81</v>
      </c>
      <c r="E711" s="17" t="s">
        <v>842</v>
      </c>
      <c r="F711" s="29" t="s">
        <v>35</v>
      </c>
      <c r="G711" s="18">
        <f t="shared" ref="G711:H711" si="248">G712</f>
        <v>7997.5</v>
      </c>
      <c r="H711" s="18">
        <f t="shared" si="248"/>
        <v>7644</v>
      </c>
      <c r="I711" s="18">
        <f>I712</f>
        <v>7664</v>
      </c>
    </row>
    <row r="712" spans="1:9" ht="31.5" x14ac:dyDescent="0.25">
      <c r="A712" s="1" t="s">
        <v>1301</v>
      </c>
      <c r="B712" s="42" t="s">
        <v>36</v>
      </c>
      <c r="C712" s="23">
        <v>760</v>
      </c>
      <c r="D712" s="17" t="s">
        <v>81</v>
      </c>
      <c r="E712" s="17" t="s">
        <v>842</v>
      </c>
      <c r="F712" s="29" t="s">
        <v>37</v>
      </c>
      <c r="G712" s="18">
        <f>7664+333.5</f>
        <v>7997.5</v>
      </c>
      <c r="H712" s="18">
        <v>7644</v>
      </c>
      <c r="I712" s="18">
        <v>7664</v>
      </c>
    </row>
    <row r="713" spans="1:9" ht="31.5" x14ac:dyDescent="0.25">
      <c r="A713" s="1" t="s">
        <v>1302</v>
      </c>
      <c r="B713" s="24" t="s">
        <v>590</v>
      </c>
      <c r="C713" s="17" t="s">
        <v>61</v>
      </c>
      <c r="D713" s="17" t="s">
        <v>81</v>
      </c>
      <c r="E713" s="17" t="s">
        <v>842</v>
      </c>
      <c r="F713" s="29" t="s">
        <v>51</v>
      </c>
      <c r="G713" s="18">
        <f t="shared" ref="G713:H713" si="249">G714</f>
        <v>569</v>
      </c>
      <c r="H713" s="18">
        <f t="shared" si="249"/>
        <v>154.59</v>
      </c>
      <c r="I713" s="18">
        <f>I714</f>
        <v>154.54</v>
      </c>
    </row>
    <row r="714" spans="1:9" ht="47.25" x14ac:dyDescent="0.25">
      <c r="A714" s="1" t="s">
        <v>1303</v>
      </c>
      <c r="B714" s="42" t="s">
        <v>52</v>
      </c>
      <c r="C714" s="23">
        <v>760</v>
      </c>
      <c r="D714" s="17" t="s">
        <v>81</v>
      </c>
      <c r="E714" s="17" t="s">
        <v>842</v>
      </c>
      <c r="F714" s="29" t="s">
        <v>53</v>
      </c>
      <c r="G714" s="18">
        <v>569</v>
      </c>
      <c r="H714" s="18">
        <v>154.59</v>
      </c>
      <c r="I714" s="18">
        <v>154.54</v>
      </c>
    </row>
    <row r="715" spans="1:9" x14ac:dyDescent="0.25">
      <c r="A715" s="1" t="s">
        <v>1225</v>
      </c>
      <c r="B715" s="24" t="s">
        <v>108</v>
      </c>
      <c r="C715" s="23">
        <v>760</v>
      </c>
      <c r="D715" s="17" t="s">
        <v>81</v>
      </c>
      <c r="E715" s="17" t="s">
        <v>842</v>
      </c>
      <c r="F715" s="29" t="s">
        <v>323</v>
      </c>
      <c r="G715" s="18">
        <f t="shared" ref="G715:H715" si="250">G716</f>
        <v>5</v>
      </c>
      <c r="H715" s="18">
        <f t="shared" si="250"/>
        <v>5</v>
      </c>
      <c r="I715" s="18">
        <f>I716</f>
        <v>5</v>
      </c>
    </row>
    <row r="716" spans="1:9" x14ac:dyDescent="0.25">
      <c r="A716" s="1" t="s">
        <v>1226</v>
      </c>
      <c r="B716" s="24" t="s">
        <v>109</v>
      </c>
      <c r="C716" s="23">
        <v>760</v>
      </c>
      <c r="D716" s="17" t="s">
        <v>81</v>
      </c>
      <c r="E716" s="17" t="s">
        <v>842</v>
      </c>
      <c r="F716" s="29" t="s">
        <v>324</v>
      </c>
      <c r="G716" s="18">
        <v>5</v>
      </c>
      <c r="H716" s="18">
        <v>5</v>
      </c>
      <c r="I716" s="18">
        <v>5</v>
      </c>
    </row>
    <row r="717" spans="1:9" ht="126" x14ac:dyDescent="0.25">
      <c r="A717" s="1" t="s">
        <v>1227</v>
      </c>
      <c r="B717" s="63" t="s">
        <v>828</v>
      </c>
      <c r="C717" s="17" t="s">
        <v>61</v>
      </c>
      <c r="D717" s="17" t="s">
        <v>81</v>
      </c>
      <c r="E717" s="17" t="s">
        <v>843</v>
      </c>
      <c r="F717" s="17"/>
      <c r="G717" s="18">
        <f t="shared" ref="G717:H717" si="251">G718+G720</f>
        <v>1099.75</v>
      </c>
      <c r="H717" s="18">
        <f t="shared" si="251"/>
        <v>1042.58</v>
      </c>
      <c r="I717" s="18">
        <f>I718+I720</f>
        <v>1042.57</v>
      </c>
    </row>
    <row r="718" spans="1:9" ht="94.5" x14ac:dyDescent="0.25">
      <c r="A718" s="1" t="s">
        <v>1228</v>
      </c>
      <c r="B718" s="42" t="s">
        <v>64</v>
      </c>
      <c r="C718" s="23">
        <v>760</v>
      </c>
      <c r="D718" s="17" t="s">
        <v>81</v>
      </c>
      <c r="E718" s="17" t="s">
        <v>843</v>
      </c>
      <c r="F718" s="29" t="s">
        <v>35</v>
      </c>
      <c r="G718" s="18">
        <f t="shared" ref="G718:H718" si="252">G719</f>
        <v>1021.25</v>
      </c>
      <c r="H718" s="18">
        <f t="shared" si="252"/>
        <v>1021.25</v>
      </c>
      <c r="I718" s="18">
        <f>I719</f>
        <v>1021.25</v>
      </c>
    </row>
    <row r="719" spans="1:9" ht="31.5" x14ac:dyDescent="0.25">
      <c r="A719" s="1" t="s">
        <v>1229</v>
      </c>
      <c r="B719" s="42" t="s">
        <v>36</v>
      </c>
      <c r="C719" s="23">
        <v>760</v>
      </c>
      <c r="D719" s="17" t="s">
        <v>81</v>
      </c>
      <c r="E719" s="17" t="s">
        <v>843</v>
      </c>
      <c r="F719" s="29" t="s">
        <v>37</v>
      </c>
      <c r="G719" s="18">
        <v>1021.25</v>
      </c>
      <c r="H719" s="18">
        <v>1021.25</v>
      </c>
      <c r="I719" s="18">
        <v>1021.25</v>
      </c>
    </row>
    <row r="720" spans="1:9" ht="31.5" x14ac:dyDescent="0.25">
      <c r="A720" s="1" t="s">
        <v>1230</v>
      </c>
      <c r="B720" s="24" t="s">
        <v>590</v>
      </c>
      <c r="C720" s="17" t="s">
        <v>61</v>
      </c>
      <c r="D720" s="17" t="s">
        <v>81</v>
      </c>
      <c r="E720" s="17" t="s">
        <v>843</v>
      </c>
      <c r="F720" s="29" t="s">
        <v>51</v>
      </c>
      <c r="G720" s="18">
        <f t="shared" ref="G720:H720" si="253">G721</f>
        <v>78.5</v>
      </c>
      <c r="H720" s="18">
        <f t="shared" si="253"/>
        <v>21.33</v>
      </c>
      <c r="I720" s="18">
        <f>I721</f>
        <v>21.32</v>
      </c>
    </row>
    <row r="721" spans="1:9" ht="46.5" customHeight="1" x14ac:dyDescent="0.25">
      <c r="A721" s="1" t="s">
        <v>1231</v>
      </c>
      <c r="B721" s="42" t="s">
        <v>52</v>
      </c>
      <c r="C721" s="23">
        <v>760</v>
      </c>
      <c r="D721" s="17" t="s">
        <v>81</v>
      </c>
      <c r="E721" s="17" t="s">
        <v>843</v>
      </c>
      <c r="F721" s="29" t="s">
        <v>53</v>
      </c>
      <c r="G721" s="18">
        <v>78.5</v>
      </c>
      <c r="H721" s="18">
        <v>21.33</v>
      </c>
      <c r="I721" s="18">
        <v>21.32</v>
      </c>
    </row>
    <row r="722" spans="1:9" ht="47.25" hidden="1" x14ac:dyDescent="0.25">
      <c r="A722" s="1" t="s">
        <v>1232</v>
      </c>
      <c r="B722" s="30" t="s">
        <v>161</v>
      </c>
      <c r="C722" s="29" t="s">
        <v>61</v>
      </c>
      <c r="D722" s="17" t="s">
        <v>81</v>
      </c>
      <c r="E722" s="16" t="s">
        <v>146</v>
      </c>
      <c r="F722" s="36"/>
      <c r="G722" s="36"/>
      <c r="H722" s="36"/>
      <c r="I722" s="18">
        <f>I723</f>
        <v>0</v>
      </c>
    </row>
    <row r="723" spans="1:9" ht="215.25" hidden="1" customHeight="1" x14ac:dyDescent="0.25">
      <c r="A723" s="1" t="s">
        <v>1233</v>
      </c>
      <c r="B723" s="30" t="s">
        <v>162</v>
      </c>
      <c r="C723" s="29" t="s">
        <v>61</v>
      </c>
      <c r="D723" s="17" t="s">
        <v>81</v>
      </c>
      <c r="E723" s="16" t="s">
        <v>147</v>
      </c>
      <c r="F723" s="36"/>
      <c r="G723" s="36"/>
      <c r="H723" s="36"/>
      <c r="I723" s="18">
        <f>I724</f>
        <v>0</v>
      </c>
    </row>
    <row r="724" spans="1:9" ht="31.5" hidden="1" x14ac:dyDescent="0.25">
      <c r="A724" s="1" t="s">
        <v>1234</v>
      </c>
      <c r="B724" s="24" t="s">
        <v>50</v>
      </c>
      <c r="C724" s="29" t="s">
        <v>61</v>
      </c>
      <c r="D724" s="17" t="s">
        <v>81</v>
      </c>
      <c r="E724" s="16" t="s">
        <v>147</v>
      </c>
      <c r="F724" s="36">
        <v>200</v>
      </c>
      <c r="G724" s="36"/>
      <c r="H724" s="36"/>
      <c r="I724" s="18">
        <f>I725</f>
        <v>0</v>
      </c>
    </row>
    <row r="725" spans="1:9" ht="47.25" hidden="1" x14ac:dyDescent="0.25">
      <c r="A725" s="1" t="s">
        <v>1235</v>
      </c>
      <c r="B725" s="24" t="s">
        <v>52</v>
      </c>
      <c r="C725" s="29" t="s">
        <v>61</v>
      </c>
      <c r="D725" s="17" t="s">
        <v>81</v>
      </c>
      <c r="E725" s="16" t="s">
        <v>147</v>
      </c>
      <c r="F725" s="36">
        <v>240</v>
      </c>
      <c r="G725" s="36"/>
      <c r="H725" s="36"/>
      <c r="I725" s="18">
        <v>0</v>
      </c>
    </row>
    <row r="726" spans="1:9" ht="47.25" hidden="1" x14ac:dyDescent="0.25">
      <c r="A726" s="1" t="s">
        <v>1236</v>
      </c>
      <c r="B726" s="19" t="s">
        <v>22</v>
      </c>
      <c r="C726" s="29" t="s">
        <v>61</v>
      </c>
      <c r="D726" s="17" t="s">
        <v>81</v>
      </c>
      <c r="E726" s="16" t="s">
        <v>505</v>
      </c>
      <c r="F726" s="36"/>
      <c r="G726" s="36"/>
      <c r="H726" s="36"/>
      <c r="I726" s="18">
        <f>I727</f>
        <v>0</v>
      </c>
    </row>
    <row r="727" spans="1:9" ht="47.25" hidden="1" x14ac:dyDescent="0.25">
      <c r="A727" s="1" t="s">
        <v>1237</v>
      </c>
      <c r="B727" s="19" t="s">
        <v>588</v>
      </c>
      <c r="C727" s="29" t="s">
        <v>61</v>
      </c>
      <c r="D727" s="17" t="s">
        <v>81</v>
      </c>
      <c r="E727" s="16" t="s">
        <v>529</v>
      </c>
      <c r="F727" s="36"/>
      <c r="G727" s="36"/>
      <c r="H727" s="36"/>
      <c r="I727" s="18">
        <f>I728</f>
        <v>0</v>
      </c>
    </row>
    <row r="728" spans="1:9" ht="110.25" hidden="1" x14ac:dyDescent="0.25">
      <c r="A728" s="1" t="s">
        <v>1238</v>
      </c>
      <c r="B728" s="19" t="s">
        <v>589</v>
      </c>
      <c r="C728" s="29" t="s">
        <v>61</v>
      </c>
      <c r="D728" s="17" t="s">
        <v>81</v>
      </c>
      <c r="E728" s="17" t="s">
        <v>530</v>
      </c>
      <c r="F728" s="17"/>
      <c r="G728" s="17"/>
      <c r="H728" s="17"/>
      <c r="I728" s="18">
        <f>I729</f>
        <v>0</v>
      </c>
    </row>
    <row r="729" spans="1:9" ht="31.5" hidden="1" x14ac:dyDescent="0.25">
      <c r="A729" s="1" t="s">
        <v>1239</v>
      </c>
      <c r="B729" s="24" t="s">
        <v>590</v>
      </c>
      <c r="C729" s="29" t="s">
        <v>61</v>
      </c>
      <c r="D729" s="17" t="s">
        <v>81</v>
      </c>
      <c r="E729" s="17" t="s">
        <v>530</v>
      </c>
      <c r="F729" s="17" t="s">
        <v>51</v>
      </c>
      <c r="G729" s="17"/>
      <c r="H729" s="17"/>
      <c r="I729" s="18">
        <f>I730</f>
        <v>0</v>
      </c>
    </row>
    <row r="730" spans="1:9" ht="47.25" hidden="1" x14ac:dyDescent="0.25">
      <c r="A730" s="1" t="s">
        <v>1240</v>
      </c>
      <c r="B730" s="24" t="s">
        <v>52</v>
      </c>
      <c r="C730" s="29" t="s">
        <v>61</v>
      </c>
      <c r="D730" s="17" t="s">
        <v>81</v>
      </c>
      <c r="E730" s="17" t="s">
        <v>530</v>
      </c>
      <c r="F730" s="17" t="s">
        <v>53</v>
      </c>
      <c r="G730" s="17"/>
      <c r="H730" s="17"/>
      <c r="I730" s="18">
        <v>0</v>
      </c>
    </row>
    <row r="731" spans="1:9" ht="53.25" customHeight="1" x14ac:dyDescent="0.25">
      <c r="A731" s="1" t="s">
        <v>1241</v>
      </c>
      <c r="B731" s="60" t="s">
        <v>721</v>
      </c>
      <c r="C731" s="29" t="s">
        <v>61</v>
      </c>
      <c r="D731" s="17" t="s">
        <v>81</v>
      </c>
      <c r="E731" s="17" t="s">
        <v>593</v>
      </c>
      <c r="F731" s="17"/>
      <c r="G731" s="70">
        <f>G732</f>
        <v>33.119999999999997</v>
      </c>
      <c r="H731" s="70">
        <f t="shared" ref="H731:I734" si="254">H732</f>
        <v>0</v>
      </c>
      <c r="I731" s="70">
        <f t="shared" si="254"/>
        <v>0</v>
      </c>
    </row>
    <row r="732" spans="1:9" ht="35.25" customHeight="1" x14ac:dyDescent="0.25">
      <c r="A732" s="1" t="s">
        <v>1242</v>
      </c>
      <c r="B732" s="55" t="s">
        <v>732</v>
      </c>
      <c r="C732" s="29" t="s">
        <v>61</v>
      </c>
      <c r="D732" s="17" t="s">
        <v>81</v>
      </c>
      <c r="E732" s="17" t="s">
        <v>611</v>
      </c>
      <c r="F732" s="17"/>
      <c r="G732" s="70">
        <f>G733</f>
        <v>33.119999999999997</v>
      </c>
      <c r="H732" s="70">
        <f t="shared" si="254"/>
        <v>0</v>
      </c>
      <c r="I732" s="70">
        <f t="shared" si="254"/>
        <v>0</v>
      </c>
    </row>
    <row r="733" spans="1:9" ht="114" customHeight="1" x14ac:dyDescent="0.25">
      <c r="A733" s="1" t="s">
        <v>1243</v>
      </c>
      <c r="B733" s="55" t="s">
        <v>833</v>
      </c>
      <c r="C733" s="29" t="s">
        <v>61</v>
      </c>
      <c r="D733" s="17" t="s">
        <v>81</v>
      </c>
      <c r="E733" s="17" t="s">
        <v>612</v>
      </c>
      <c r="F733" s="17"/>
      <c r="G733" s="70">
        <f>G734</f>
        <v>33.119999999999997</v>
      </c>
      <c r="H733" s="70">
        <f t="shared" si="254"/>
        <v>0</v>
      </c>
      <c r="I733" s="70">
        <f t="shared" si="254"/>
        <v>0</v>
      </c>
    </row>
    <row r="734" spans="1:9" ht="31.5" x14ac:dyDescent="0.25">
      <c r="A734" s="1" t="s">
        <v>1244</v>
      </c>
      <c r="B734" s="24" t="s">
        <v>590</v>
      </c>
      <c r="C734" s="29" t="s">
        <v>61</v>
      </c>
      <c r="D734" s="17" t="s">
        <v>81</v>
      </c>
      <c r="E734" s="17" t="s">
        <v>612</v>
      </c>
      <c r="F734" s="17" t="s">
        <v>51</v>
      </c>
      <c r="G734" s="70">
        <f>G735</f>
        <v>33.119999999999997</v>
      </c>
      <c r="H734" s="70">
        <f t="shared" si="254"/>
        <v>0</v>
      </c>
      <c r="I734" s="70">
        <f t="shared" si="254"/>
        <v>0</v>
      </c>
    </row>
    <row r="735" spans="1:9" ht="47.25" x14ac:dyDescent="0.25">
      <c r="A735" s="1" t="s">
        <v>1245</v>
      </c>
      <c r="B735" s="42" t="s">
        <v>52</v>
      </c>
      <c r="C735" s="29" t="s">
        <v>61</v>
      </c>
      <c r="D735" s="17" t="s">
        <v>81</v>
      </c>
      <c r="E735" s="17" t="s">
        <v>612</v>
      </c>
      <c r="F735" s="17" t="s">
        <v>53</v>
      </c>
      <c r="G735" s="70">
        <v>33.119999999999997</v>
      </c>
      <c r="H735" s="64">
        <v>0</v>
      </c>
      <c r="I735" s="64">
        <v>0</v>
      </c>
    </row>
    <row r="736" spans="1:9" x14ac:dyDescent="0.25">
      <c r="A736" s="1" t="s">
        <v>1246</v>
      </c>
      <c r="B736" s="46" t="s">
        <v>6</v>
      </c>
      <c r="C736" s="33" t="s">
        <v>61</v>
      </c>
      <c r="D736" s="33" t="s">
        <v>7</v>
      </c>
      <c r="E736" s="21"/>
      <c r="F736" s="21"/>
      <c r="G736" s="14">
        <f t="shared" ref="G736:H736" si="255">G737+G756</f>
        <v>15479.3</v>
      </c>
      <c r="H736" s="14">
        <f t="shared" si="255"/>
        <v>16932.100000000002</v>
      </c>
      <c r="I736" s="14">
        <f>I737+I756</f>
        <v>12066.400000000001</v>
      </c>
    </row>
    <row r="737" spans="1:9" x14ac:dyDescent="0.25">
      <c r="A737" s="1" t="s">
        <v>1247</v>
      </c>
      <c r="B737" s="42" t="s">
        <v>14</v>
      </c>
      <c r="C737" s="29" t="s">
        <v>61</v>
      </c>
      <c r="D737" s="29" t="s">
        <v>15</v>
      </c>
      <c r="E737" s="17"/>
      <c r="F737" s="17"/>
      <c r="G737" s="18">
        <f t="shared" ref="G737:H737" si="256">G738</f>
        <v>15127.5</v>
      </c>
      <c r="H737" s="18">
        <f t="shared" si="256"/>
        <v>16601.400000000001</v>
      </c>
      <c r="I737" s="18">
        <f>I738</f>
        <v>11735.7</v>
      </c>
    </row>
    <row r="738" spans="1:9" ht="47.25" x14ac:dyDescent="0.25">
      <c r="A738" s="1" t="s">
        <v>1248</v>
      </c>
      <c r="B738" s="66" t="s">
        <v>814</v>
      </c>
      <c r="C738" s="23">
        <v>760</v>
      </c>
      <c r="D738" s="17" t="s">
        <v>15</v>
      </c>
      <c r="E738" s="17" t="s">
        <v>531</v>
      </c>
      <c r="F738" s="17"/>
      <c r="G738" s="18">
        <f>G739+G749</f>
        <v>15127.5</v>
      </c>
      <c r="H738" s="18">
        <f t="shared" ref="H738:I738" si="257">H739+H749</f>
        <v>16601.400000000001</v>
      </c>
      <c r="I738" s="18">
        <f t="shared" si="257"/>
        <v>11735.7</v>
      </c>
    </row>
    <row r="739" spans="1:9" ht="33.75" customHeight="1" x14ac:dyDescent="0.25">
      <c r="A739" s="1" t="s">
        <v>1249</v>
      </c>
      <c r="B739" s="63" t="s">
        <v>63</v>
      </c>
      <c r="C739" s="23">
        <v>760</v>
      </c>
      <c r="D739" s="17" t="s">
        <v>15</v>
      </c>
      <c r="E739" s="17" t="s">
        <v>532</v>
      </c>
      <c r="F739" s="17"/>
      <c r="G739" s="18">
        <f>G740+G743+G746</f>
        <v>11799.1</v>
      </c>
      <c r="H739" s="18">
        <f t="shared" ref="H739:I739" si="258">H740+H743+H746</f>
        <v>11608.8</v>
      </c>
      <c r="I739" s="18">
        <f t="shared" si="258"/>
        <v>11735.7</v>
      </c>
    </row>
    <row r="740" spans="1:9" ht="236.25" x14ac:dyDescent="0.25">
      <c r="A740" s="1" t="s">
        <v>1250</v>
      </c>
      <c r="B740" s="63" t="s">
        <v>829</v>
      </c>
      <c r="C740" s="17" t="s">
        <v>61</v>
      </c>
      <c r="D740" s="17" t="s">
        <v>15</v>
      </c>
      <c r="E740" s="17" t="s">
        <v>548</v>
      </c>
      <c r="F740" s="17"/>
      <c r="G740" s="18">
        <f t="shared" ref="G740:H741" si="259">G741</f>
        <v>45</v>
      </c>
      <c r="H740" s="18">
        <f t="shared" si="259"/>
        <v>45</v>
      </c>
      <c r="I740" s="18">
        <f>I741</f>
        <v>45</v>
      </c>
    </row>
    <row r="741" spans="1:9" ht="47.25" x14ac:dyDescent="0.25">
      <c r="A741" s="1" t="s">
        <v>1252</v>
      </c>
      <c r="B741" s="42" t="s">
        <v>24</v>
      </c>
      <c r="C741" s="17" t="s">
        <v>61</v>
      </c>
      <c r="D741" s="17" t="s">
        <v>15</v>
      </c>
      <c r="E741" s="17" t="s">
        <v>548</v>
      </c>
      <c r="F741" s="17" t="s">
        <v>25</v>
      </c>
      <c r="G741" s="18">
        <f t="shared" si="259"/>
        <v>45</v>
      </c>
      <c r="H741" s="18">
        <f t="shared" si="259"/>
        <v>45</v>
      </c>
      <c r="I741" s="18">
        <f>I742</f>
        <v>45</v>
      </c>
    </row>
    <row r="742" spans="1:9" x14ac:dyDescent="0.25">
      <c r="A742" s="1" t="s">
        <v>1253</v>
      </c>
      <c r="B742" s="42" t="s">
        <v>26</v>
      </c>
      <c r="C742" s="17" t="s">
        <v>61</v>
      </c>
      <c r="D742" s="17" t="s">
        <v>15</v>
      </c>
      <c r="E742" s="17" t="s">
        <v>548</v>
      </c>
      <c r="F742" s="17" t="s">
        <v>27</v>
      </c>
      <c r="G742" s="18">
        <v>45</v>
      </c>
      <c r="H742" s="18">
        <v>45</v>
      </c>
      <c r="I742" s="18">
        <v>45</v>
      </c>
    </row>
    <row r="743" spans="1:9" ht="159" customHeight="1" x14ac:dyDescent="0.25">
      <c r="A743" s="1" t="s">
        <v>1254</v>
      </c>
      <c r="B743" s="63" t="s">
        <v>830</v>
      </c>
      <c r="C743" s="17" t="s">
        <v>61</v>
      </c>
      <c r="D743" s="17" t="s">
        <v>15</v>
      </c>
      <c r="E743" s="17" t="s">
        <v>547</v>
      </c>
      <c r="F743" s="17"/>
      <c r="G743" s="18">
        <f t="shared" ref="G743:H744" si="260">G744</f>
        <v>7968.6</v>
      </c>
      <c r="H743" s="18">
        <f t="shared" si="260"/>
        <v>7968.6</v>
      </c>
      <c r="I743" s="18">
        <f>I744</f>
        <v>7968.6</v>
      </c>
    </row>
    <row r="744" spans="1:9" ht="47.25" x14ac:dyDescent="0.25">
      <c r="A744" s="1" t="s">
        <v>1304</v>
      </c>
      <c r="B744" s="42" t="s">
        <v>24</v>
      </c>
      <c r="C744" s="17" t="s">
        <v>61</v>
      </c>
      <c r="D744" s="17" t="s">
        <v>15</v>
      </c>
      <c r="E744" s="17" t="s">
        <v>547</v>
      </c>
      <c r="F744" s="17" t="s">
        <v>25</v>
      </c>
      <c r="G744" s="18">
        <f t="shared" si="260"/>
        <v>7968.6</v>
      </c>
      <c r="H744" s="18">
        <f t="shared" si="260"/>
        <v>7968.6</v>
      </c>
      <c r="I744" s="18">
        <f>I745</f>
        <v>7968.6</v>
      </c>
    </row>
    <row r="745" spans="1:9" x14ac:dyDescent="0.25">
      <c r="A745" s="1" t="s">
        <v>1305</v>
      </c>
      <c r="B745" s="42" t="s">
        <v>26</v>
      </c>
      <c r="C745" s="17" t="s">
        <v>61</v>
      </c>
      <c r="D745" s="17" t="s">
        <v>15</v>
      </c>
      <c r="E745" s="17" t="s">
        <v>547</v>
      </c>
      <c r="F745" s="17" t="s">
        <v>27</v>
      </c>
      <c r="G745" s="18">
        <v>7968.6</v>
      </c>
      <c r="H745" s="18">
        <v>7968.6</v>
      </c>
      <c r="I745" s="18">
        <v>7968.6</v>
      </c>
    </row>
    <row r="746" spans="1:9" ht="236.25" x14ac:dyDescent="0.25">
      <c r="A746" s="1" t="s">
        <v>1306</v>
      </c>
      <c r="B746" s="63" t="s">
        <v>831</v>
      </c>
      <c r="C746" s="17" t="s">
        <v>61</v>
      </c>
      <c r="D746" s="17" t="s">
        <v>15</v>
      </c>
      <c r="E746" s="17" t="s">
        <v>1293</v>
      </c>
      <c r="F746" s="17"/>
      <c r="G746" s="18">
        <f>G747</f>
        <v>3785.5</v>
      </c>
      <c r="H746" s="18">
        <f t="shared" ref="H746:I747" si="261">H747</f>
        <v>3595.2</v>
      </c>
      <c r="I746" s="18">
        <f t="shared" si="261"/>
        <v>3722.1</v>
      </c>
    </row>
    <row r="747" spans="1:9" ht="47.25" x14ac:dyDescent="0.25">
      <c r="A747" s="1" t="s">
        <v>1307</v>
      </c>
      <c r="B747" s="42" t="s">
        <v>24</v>
      </c>
      <c r="C747" s="17" t="s">
        <v>61</v>
      </c>
      <c r="D747" s="17" t="s">
        <v>15</v>
      </c>
      <c r="E747" s="17" t="s">
        <v>1293</v>
      </c>
      <c r="F747" s="17" t="s">
        <v>25</v>
      </c>
      <c r="G747" s="18">
        <f>G748</f>
        <v>3785.5</v>
      </c>
      <c r="H747" s="18">
        <f t="shared" si="261"/>
        <v>3595.2</v>
      </c>
      <c r="I747" s="18">
        <f t="shared" si="261"/>
        <v>3722.1</v>
      </c>
    </row>
    <row r="748" spans="1:9" x14ac:dyDescent="0.25">
      <c r="A748" s="1" t="s">
        <v>1308</v>
      </c>
      <c r="B748" s="42" t="s">
        <v>26</v>
      </c>
      <c r="C748" s="17" t="s">
        <v>61</v>
      </c>
      <c r="D748" s="17" t="s">
        <v>15</v>
      </c>
      <c r="E748" s="17" t="s">
        <v>1293</v>
      </c>
      <c r="F748" s="17" t="s">
        <v>27</v>
      </c>
      <c r="G748" s="18">
        <f>3739.4+46.1</f>
        <v>3785.5</v>
      </c>
      <c r="H748" s="18">
        <v>3595.2</v>
      </c>
      <c r="I748" s="18">
        <v>3722.1</v>
      </c>
    </row>
    <row r="749" spans="1:9" ht="47.25" x14ac:dyDescent="0.25">
      <c r="A749" s="1" t="s">
        <v>1309</v>
      </c>
      <c r="B749" s="66" t="s">
        <v>824</v>
      </c>
      <c r="C749" s="17" t="s">
        <v>61</v>
      </c>
      <c r="D749" s="17" t="s">
        <v>15</v>
      </c>
      <c r="E749" s="17" t="s">
        <v>537</v>
      </c>
      <c r="F749" s="17"/>
      <c r="G749" s="18">
        <f>G750+G753</f>
        <v>3328.3999999999996</v>
      </c>
      <c r="H749" s="18">
        <f t="shared" ref="H749:I749" si="262">H750+H753</f>
        <v>4992.6000000000004</v>
      </c>
      <c r="I749" s="18">
        <f t="shared" si="262"/>
        <v>0</v>
      </c>
    </row>
    <row r="750" spans="1:9" ht="192.75" customHeight="1" x14ac:dyDescent="0.25">
      <c r="A750" s="1" t="s">
        <v>1310</v>
      </c>
      <c r="B750" s="42" t="s">
        <v>832</v>
      </c>
      <c r="C750" s="17" t="s">
        <v>61</v>
      </c>
      <c r="D750" s="17" t="s">
        <v>15</v>
      </c>
      <c r="E750" s="17" t="s">
        <v>844</v>
      </c>
      <c r="F750" s="17"/>
      <c r="G750" s="18">
        <f>G751</f>
        <v>1725.1</v>
      </c>
      <c r="H750" s="18">
        <f t="shared" ref="H750:I751" si="263">H751</f>
        <v>4992.6000000000004</v>
      </c>
      <c r="I750" s="18">
        <f t="shared" si="263"/>
        <v>0</v>
      </c>
    </row>
    <row r="751" spans="1:9" ht="47.25" x14ac:dyDescent="0.25">
      <c r="A751" s="1" t="s">
        <v>1311</v>
      </c>
      <c r="B751" s="20" t="s">
        <v>591</v>
      </c>
      <c r="C751" s="17" t="s">
        <v>61</v>
      </c>
      <c r="D751" s="17" t="s">
        <v>15</v>
      </c>
      <c r="E751" s="17" t="s">
        <v>844</v>
      </c>
      <c r="F751" s="17" t="s">
        <v>331</v>
      </c>
      <c r="G751" s="18">
        <f>G752</f>
        <v>1725.1</v>
      </c>
      <c r="H751" s="18">
        <f t="shared" si="263"/>
        <v>4992.6000000000004</v>
      </c>
      <c r="I751" s="18">
        <f t="shared" si="263"/>
        <v>0</v>
      </c>
    </row>
    <row r="752" spans="1:9" x14ac:dyDescent="0.25">
      <c r="A752" s="1" t="s">
        <v>1312</v>
      </c>
      <c r="B752" s="20" t="s">
        <v>351</v>
      </c>
      <c r="C752" s="17" t="s">
        <v>61</v>
      </c>
      <c r="D752" s="17" t="s">
        <v>15</v>
      </c>
      <c r="E752" s="17" t="s">
        <v>844</v>
      </c>
      <c r="F752" s="17" t="s">
        <v>339</v>
      </c>
      <c r="G752" s="18">
        <v>1725.1</v>
      </c>
      <c r="H752" s="18">
        <v>4992.6000000000004</v>
      </c>
      <c r="I752" s="18">
        <v>0</v>
      </c>
    </row>
    <row r="753" spans="1:9" ht="190.5" customHeight="1" x14ac:dyDescent="0.25">
      <c r="A753" s="1" t="s">
        <v>1313</v>
      </c>
      <c r="B753" s="42" t="s">
        <v>1288</v>
      </c>
      <c r="C753" s="17" t="s">
        <v>61</v>
      </c>
      <c r="D753" s="17" t="s">
        <v>15</v>
      </c>
      <c r="E753" s="17" t="s">
        <v>1289</v>
      </c>
      <c r="F753" s="17"/>
      <c r="G753" s="18">
        <f>G754</f>
        <v>1603.3</v>
      </c>
      <c r="H753" s="18">
        <f t="shared" ref="H753:I754" si="264">H754</f>
        <v>0</v>
      </c>
      <c r="I753" s="18">
        <f t="shared" si="264"/>
        <v>0</v>
      </c>
    </row>
    <row r="754" spans="1:9" ht="47.25" x14ac:dyDescent="0.25">
      <c r="A754" s="1" t="s">
        <v>1314</v>
      </c>
      <c r="B754" s="20" t="s">
        <v>591</v>
      </c>
      <c r="C754" s="17" t="s">
        <v>61</v>
      </c>
      <c r="D754" s="17" t="s">
        <v>15</v>
      </c>
      <c r="E754" s="17" t="s">
        <v>1289</v>
      </c>
      <c r="F754" s="17" t="s">
        <v>331</v>
      </c>
      <c r="G754" s="18">
        <f>G755</f>
        <v>1603.3</v>
      </c>
      <c r="H754" s="18">
        <f t="shared" si="264"/>
        <v>0</v>
      </c>
      <c r="I754" s="18">
        <f t="shared" si="264"/>
        <v>0</v>
      </c>
    </row>
    <row r="755" spans="1:9" x14ac:dyDescent="0.25">
      <c r="A755" s="1" t="s">
        <v>1315</v>
      </c>
      <c r="B755" s="20" t="s">
        <v>351</v>
      </c>
      <c r="C755" s="17" t="s">
        <v>61</v>
      </c>
      <c r="D755" s="17" t="s">
        <v>15</v>
      </c>
      <c r="E755" s="17" t="s">
        <v>1289</v>
      </c>
      <c r="F755" s="17" t="s">
        <v>339</v>
      </c>
      <c r="G755" s="18">
        <v>1603.3</v>
      </c>
      <c r="H755" s="18">
        <v>0</v>
      </c>
      <c r="I755" s="18">
        <v>0</v>
      </c>
    </row>
    <row r="756" spans="1:9" x14ac:dyDescent="0.25">
      <c r="A756" s="1" t="s">
        <v>1316</v>
      </c>
      <c r="B756" s="42" t="s">
        <v>84</v>
      </c>
      <c r="C756" s="29" t="s">
        <v>61</v>
      </c>
      <c r="D756" s="29" t="s">
        <v>85</v>
      </c>
      <c r="E756" s="17"/>
      <c r="F756" s="29"/>
      <c r="G756" s="18">
        <f t="shared" ref="G756:I758" si="265">G757</f>
        <v>351.8</v>
      </c>
      <c r="H756" s="18">
        <f t="shared" si="265"/>
        <v>330.7</v>
      </c>
      <c r="I756" s="18">
        <f>I757</f>
        <v>330.7</v>
      </c>
    </row>
    <row r="757" spans="1:9" ht="47.25" x14ac:dyDescent="0.25">
      <c r="A757" s="1" t="s">
        <v>18</v>
      </c>
      <c r="B757" s="66" t="s">
        <v>814</v>
      </c>
      <c r="C757" s="23">
        <v>760</v>
      </c>
      <c r="D757" s="17" t="s">
        <v>85</v>
      </c>
      <c r="E757" s="17" t="s">
        <v>531</v>
      </c>
      <c r="F757" s="29"/>
      <c r="G757" s="18">
        <f>G758</f>
        <v>351.8</v>
      </c>
      <c r="H757" s="18">
        <f t="shared" si="265"/>
        <v>330.7</v>
      </c>
      <c r="I757" s="18">
        <f t="shared" si="265"/>
        <v>330.7</v>
      </c>
    </row>
    <row r="758" spans="1:9" ht="30.75" customHeight="1" x14ac:dyDescent="0.25">
      <c r="A758" s="1" t="s">
        <v>1317</v>
      </c>
      <c r="B758" s="63" t="s">
        <v>63</v>
      </c>
      <c r="C758" s="23">
        <v>760</v>
      </c>
      <c r="D758" s="17" t="s">
        <v>85</v>
      </c>
      <c r="E758" s="17" t="s">
        <v>532</v>
      </c>
      <c r="F758" s="29"/>
      <c r="G758" s="18">
        <f>G759</f>
        <v>351.8</v>
      </c>
      <c r="H758" s="18">
        <f t="shared" si="265"/>
        <v>330.7</v>
      </c>
      <c r="I758" s="18">
        <f t="shared" ref="I758" si="266">I759</f>
        <v>330.7</v>
      </c>
    </row>
    <row r="759" spans="1:9" ht="170.25" customHeight="1" x14ac:dyDescent="0.25">
      <c r="A759" s="1" t="s">
        <v>1318</v>
      </c>
      <c r="B759" s="63" t="s">
        <v>830</v>
      </c>
      <c r="C759" s="17" t="s">
        <v>61</v>
      </c>
      <c r="D759" s="17" t="s">
        <v>85</v>
      </c>
      <c r="E759" s="17" t="s">
        <v>549</v>
      </c>
      <c r="F759" s="17"/>
      <c r="G759" s="18">
        <f t="shared" ref="G759:H759" si="267">G762+G760</f>
        <v>351.8</v>
      </c>
      <c r="H759" s="18">
        <f t="shared" si="267"/>
        <v>330.7</v>
      </c>
      <c r="I759" s="18">
        <f>I762+I760</f>
        <v>330.7</v>
      </c>
    </row>
    <row r="760" spans="1:9" ht="31.5" x14ac:dyDescent="0.25">
      <c r="A760" s="1" t="s">
        <v>1319</v>
      </c>
      <c r="B760" s="24" t="s">
        <v>590</v>
      </c>
      <c r="C760" s="17" t="s">
        <v>61</v>
      </c>
      <c r="D760" s="17" t="s">
        <v>85</v>
      </c>
      <c r="E760" s="17" t="s">
        <v>549</v>
      </c>
      <c r="F760" s="17" t="s">
        <v>51</v>
      </c>
      <c r="G760" s="18">
        <f t="shared" ref="G760:H760" si="268">G761</f>
        <v>20</v>
      </c>
      <c r="H760" s="18">
        <f t="shared" si="268"/>
        <v>18</v>
      </c>
      <c r="I760" s="18">
        <f>I761</f>
        <v>18</v>
      </c>
    </row>
    <row r="761" spans="1:9" ht="47.25" x14ac:dyDescent="0.25">
      <c r="A761" s="1" t="s">
        <v>1320</v>
      </c>
      <c r="B761" s="42" t="s">
        <v>52</v>
      </c>
      <c r="C761" s="17" t="s">
        <v>61</v>
      </c>
      <c r="D761" s="17" t="s">
        <v>85</v>
      </c>
      <c r="E761" s="17" t="s">
        <v>549</v>
      </c>
      <c r="F761" s="17" t="s">
        <v>53</v>
      </c>
      <c r="G761" s="18">
        <v>20</v>
      </c>
      <c r="H761" s="18">
        <v>18</v>
      </c>
      <c r="I761" s="18">
        <v>18</v>
      </c>
    </row>
    <row r="762" spans="1:9" ht="31.5" x14ac:dyDescent="0.25">
      <c r="A762" s="1" t="s">
        <v>1321</v>
      </c>
      <c r="B762" s="42" t="s">
        <v>11</v>
      </c>
      <c r="C762" s="17" t="s">
        <v>61</v>
      </c>
      <c r="D762" s="17" t="s">
        <v>85</v>
      </c>
      <c r="E762" s="17" t="s">
        <v>549</v>
      </c>
      <c r="F762" s="29" t="s">
        <v>12</v>
      </c>
      <c r="G762" s="18">
        <f t="shared" ref="G762:H762" si="269">G763</f>
        <v>331.8</v>
      </c>
      <c r="H762" s="18">
        <f t="shared" si="269"/>
        <v>312.7</v>
      </c>
      <c r="I762" s="18">
        <f>I763</f>
        <v>312.7</v>
      </c>
    </row>
    <row r="763" spans="1:9" ht="30.75" customHeight="1" x14ac:dyDescent="0.25">
      <c r="A763" s="1" t="s">
        <v>1322</v>
      </c>
      <c r="B763" s="20" t="s">
        <v>621</v>
      </c>
      <c r="C763" s="17" t="s">
        <v>61</v>
      </c>
      <c r="D763" s="17" t="s">
        <v>85</v>
      </c>
      <c r="E763" s="17" t="s">
        <v>549</v>
      </c>
      <c r="F763" s="29" t="s">
        <v>167</v>
      </c>
      <c r="G763" s="18">
        <v>331.8</v>
      </c>
      <c r="H763" s="18">
        <v>312.7</v>
      </c>
      <c r="I763" s="18">
        <v>312.7</v>
      </c>
    </row>
    <row r="764" spans="1:9" ht="47.25" hidden="1" x14ac:dyDescent="0.25">
      <c r="A764" s="1" t="s">
        <v>1323</v>
      </c>
      <c r="B764" s="42" t="s">
        <v>83</v>
      </c>
      <c r="C764" s="17" t="s">
        <v>61</v>
      </c>
      <c r="D764" s="17" t="s">
        <v>85</v>
      </c>
      <c r="E764" s="17" t="s">
        <v>546</v>
      </c>
      <c r="F764" s="29"/>
      <c r="G764" s="18" t="e">
        <f>G765+#REF!</f>
        <v>#REF!</v>
      </c>
      <c r="H764" s="18" t="e">
        <f>H765+#REF!</f>
        <v>#REF!</v>
      </c>
      <c r="I764" s="18" t="e">
        <f>I765+#REF!</f>
        <v>#REF!</v>
      </c>
    </row>
    <row r="765" spans="1:9" ht="173.25" hidden="1" x14ac:dyDescent="0.25">
      <c r="A765" s="1" t="s">
        <v>1324</v>
      </c>
      <c r="B765" s="20" t="s">
        <v>350</v>
      </c>
      <c r="C765" s="17" t="s">
        <v>61</v>
      </c>
      <c r="D765" s="17" t="s">
        <v>85</v>
      </c>
      <c r="E765" s="17" t="s">
        <v>550</v>
      </c>
      <c r="F765" s="29"/>
      <c r="G765" s="18">
        <f t="shared" ref="G765:H766" si="270">G766</f>
        <v>0</v>
      </c>
      <c r="H765" s="18">
        <f t="shared" si="270"/>
        <v>0</v>
      </c>
      <c r="I765" s="18">
        <f>I766</f>
        <v>0</v>
      </c>
    </row>
    <row r="766" spans="1:9" ht="47.25" hidden="1" x14ac:dyDescent="0.25">
      <c r="A766" s="1" t="s">
        <v>1325</v>
      </c>
      <c r="B766" s="20" t="s">
        <v>591</v>
      </c>
      <c r="C766" s="17" t="s">
        <v>61</v>
      </c>
      <c r="D766" s="17" t="s">
        <v>85</v>
      </c>
      <c r="E766" s="17" t="s">
        <v>550</v>
      </c>
      <c r="F766" s="29" t="s">
        <v>331</v>
      </c>
      <c r="G766" s="18">
        <f t="shared" si="270"/>
        <v>0</v>
      </c>
      <c r="H766" s="18">
        <f t="shared" si="270"/>
        <v>0</v>
      </c>
      <c r="I766" s="18">
        <f>I767</f>
        <v>0</v>
      </c>
    </row>
    <row r="767" spans="1:9" ht="29.25" hidden="1" customHeight="1" x14ac:dyDescent="0.25">
      <c r="A767" s="1" t="s">
        <v>61</v>
      </c>
      <c r="B767" s="20" t="s">
        <v>351</v>
      </c>
      <c r="C767" s="17" t="s">
        <v>61</v>
      </c>
      <c r="D767" s="17" t="s">
        <v>85</v>
      </c>
      <c r="E767" s="17" t="s">
        <v>550</v>
      </c>
      <c r="F767" s="29" t="s">
        <v>339</v>
      </c>
      <c r="G767" s="18"/>
      <c r="H767" s="18"/>
      <c r="I767" s="18"/>
    </row>
    <row r="768" spans="1:9" ht="31.5" x14ac:dyDescent="0.25">
      <c r="A768" s="1" t="s">
        <v>1326</v>
      </c>
      <c r="B768" s="37" t="s">
        <v>985</v>
      </c>
      <c r="C768" s="38">
        <v>910</v>
      </c>
      <c r="D768" s="38"/>
      <c r="E768" s="38"/>
      <c r="F768" s="38"/>
      <c r="G768" s="14">
        <f>G769+G795</f>
        <v>8015.0599999999995</v>
      </c>
      <c r="H768" s="14">
        <f t="shared" ref="H768:I768" si="271">H769+H795</f>
        <v>10773.85</v>
      </c>
      <c r="I768" s="14">
        <f t="shared" si="271"/>
        <v>11008.62</v>
      </c>
    </row>
    <row r="769" spans="1:9" x14ac:dyDescent="0.25">
      <c r="A769" s="1" t="s">
        <v>1327</v>
      </c>
      <c r="B769" s="47" t="s">
        <v>86</v>
      </c>
      <c r="C769" s="38">
        <v>910</v>
      </c>
      <c r="D769" s="21" t="s">
        <v>87</v>
      </c>
      <c r="E769" s="21"/>
      <c r="F769" s="38"/>
      <c r="G769" s="14">
        <f>G770+G789</f>
        <v>8007.66</v>
      </c>
      <c r="H769" s="14">
        <f t="shared" ref="H769:I769" si="272">H770+H789</f>
        <v>10773.85</v>
      </c>
      <c r="I769" s="14">
        <f t="shared" si="272"/>
        <v>11008.62</v>
      </c>
    </row>
    <row r="770" spans="1:9" ht="45.75" customHeight="1" x14ac:dyDescent="0.25">
      <c r="A770" s="1" t="s">
        <v>1328</v>
      </c>
      <c r="B770" s="45" t="s">
        <v>88</v>
      </c>
      <c r="C770" s="23">
        <v>910</v>
      </c>
      <c r="D770" s="17" t="s">
        <v>89</v>
      </c>
      <c r="E770" s="17"/>
      <c r="F770" s="23"/>
      <c r="G770" s="18">
        <f t="shared" ref="G770:H771" si="273">G771</f>
        <v>7801.5</v>
      </c>
      <c r="H770" s="18">
        <f t="shared" si="273"/>
        <v>7550.2</v>
      </c>
      <c r="I770" s="18">
        <f>I771</f>
        <v>8023.3</v>
      </c>
    </row>
    <row r="771" spans="1:9" ht="47.25" x14ac:dyDescent="0.25">
      <c r="A771" s="1" t="s">
        <v>1329</v>
      </c>
      <c r="B771" s="66" t="s">
        <v>834</v>
      </c>
      <c r="C771" s="17" t="s">
        <v>90</v>
      </c>
      <c r="D771" s="17" t="s">
        <v>89</v>
      </c>
      <c r="E771" s="17" t="s">
        <v>502</v>
      </c>
      <c r="F771" s="23"/>
      <c r="G771" s="18">
        <f t="shared" si="273"/>
        <v>7801.5</v>
      </c>
      <c r="H771" s="18">
        <f t="shared" si="273"/>
        <v>7550.2</v>
      </c>
      <c r="I771" s="18">
        <f>I772</f>
        <v>8023.3</v>
      </c>
    </row>
    <row r="772" spans="1:9" ht="47.25" x14ac:dyDescent="0.25">
      <c r="A772" s="1" t="s">
        <v>1330</v>
      </c>
      <c r="B772" s="66" t="s">
        <v>91</v>
      </c>
      <c r="C772" s="17" t="s">
        <v>90</v>
      </c>
      <c r="D772" s="17" t="s">
        <v>89</v>
      </c>
      <c r="E772" s="17" t="s">
        <v>504</v>
      </c>
      <c r="F772" s="23"/>
      <c r="G772" s="18">
        <f t="shared" ref="G772:H772" si="274">G773+G780</f>
        <v>7801.5</v>
      </c>
      <c r="H772" s="18">
        <f t="shared" si="274"/>
        <v>7550.2</v>
      </c>
      <c r="I772" s="18">
        <f>I773+I780</f>
        <v>8023.3</v>
      </c>
    </row>
    <row r="773" spans="1:9" ht="126" x14ac:dyDescent="0.25">
      <c r="A773" s="1" t="s">
        <v>1331</v>
      </c>
      <c r="B773" s="63" t="s">
        <v>838</v>
      </c>
      <c r="C773" s="17" t="s">
        <v>90</v>
      </c>
      <c r="D773" s="17" t="s">
        <v>89</v>
      </c>
      <c r="E773" s="17" t="s">
        <v>835</v>
      </c>
      <c r="F773" s="23"/>
      <c r="G773" s="18">
        <f>G774+G776+G778</f>
        <v>7550.2</v>
      </c>
      <c r="H773" s="18">
        <f t="shared" ref="H773" si="275">H774+H776+H778</f>
        <v>7298.9</v>
      </c>
      <c r="I773" s="18">
        <f>I774+I776+I778</f>
        <v>7772</v>
      </c>
    </row>
    <row r="774" spans="1:9" ht="90" customHeight="1" x14ac:dyDescent="0.25">
      <c r="A774" s="1" t="s">
        <v>1332</v>
      </c>
      <c r="B774" s="45" t="s">
        <v>64</v>
      </c>
      <c r="C774" s="17" t="s">
        <v>90</v>
      </c>
      <c r="D774" s="17" t="s">
        <v>89</v>
      </c>
      <c r="E774" s="17" t="s">
        <v>835</v>
      </c>
      <c r="F774" s="29" t="s">
        <v>35</v>
      </c>
      <c r="G774" s="18">
        <f t="shared" ref="G774:H774" si="276">G775</f>
        <v>7120</v>
      </c>
      <c r="H774" s="18">
        <f t="shared" si="276"/>
        <v>6874.7</v>
      </c>
      <c r="I774" s="18">
        <f>I775</f>
        <v>7347.8</v>
      </c>
    </row>
    <row r="775" spans="1:9" ht="31.5" x14ac:dyDescent="0.25">
      <c r="A775" s="1" t="s">
        <v>1333</v>
      </c>
      <c r="B775" s="45" t="s">
        <v>48</v>
      </c>
      <c r="C775" s="17" t="s">
        <v>90</v>
      </c>
      <c r="D775" s="17" t="s">
        <v>89</v>
      </c>
      <c r="E775" s="17" t="s">
        <v>835</v>
      </c>
      <c r="F775" s="29" t="s">
        <v>49</v>
      </c>
      <c r="G775" s="18">
        <f>7126-6</f>
        <v>7120</v>
      </c>
      <c r="H775" s="18">
        <v>6874.7</v>
      </c>
      <c r="I775" s="18">
        <v>7347.8</v>
      </c>
    </row>
    <row r="776" spans="1:9" ht="31.5" x14ac:dyDescent="0.25">
      <c r="A776" s="1" t="s">
        <v>1334</v>
      </c>
      <c r="B776" s="24" t="s">
        <v>590</v>
      </c>
      <c r="C776" s="17" t="s">
        <v>90</v>
      </c>
      <c r="D776" s="17" t="s">
        <v>89</v>
      </c>
      <c r="E776" s="17" t="s">
        <v>835</v>
      </c>
      <c r="F776" s="29" t="s">
        <v>51</v>
      </c>
      <c r="G776" s="18">
        <f t="shared" ref="G776:H776" si="277">G777</f>
        <v>424.2</v>
      </c>
      <c r="H776" s="18">
        <f t="shared" si="277"/>
        <v>424.2</v>
      </c>
      <c r="I776" s="18">
        <f>I777</f>
        <v>424.2</v>
      </c>
    </row>
    <row r="777" spans="1:9" ht="47.25" x14ac:dyDescent="0.25">
      <c r="A777" s="1" t="s">
        <v>1335</v>
      </c>
      <c r="B777" s="45" t="s">
        <v>52</v>
      </c>
      <c r="C777" s="17" t="s">
        <v>90</v>
      </c>
      <c r="D777" s="17" t="s">
        <v>89</v>
      </c>
      <c r="E777" s="17" t="s">
        <v>835</v>
      </c>
      <c r="F777" s="29" t="s">
        <v>53</v>
      </c>
      <c r="G777" s="18">
        <v>424.2</v>
      </c>
      <c r="H777" s="18">
        <v>424.2</v>
      </c>
      <c r="I777" s="18">
        <v>424.2</v>
      </c>
    </row>
    <row r="778" spans="1:9" x14ac:dyDescent="0.25">
      <c r="A778" s="1" t="s">
        <v>1336</v>
      </c>
      <c r="B778" s="24" t="s">
        <v>108</v>
      </c>
      <c r="C778" s="17" t="s">
        <v>90</v>
      </c>
      <c r="D778" s="17" t="s">
        <v>89</v>
      </c>
      <c r="E778" s="17" t="s">
        <v>835</v>
      </c>
      <c r="F778" s="29" t="s">
        <v>323</v>
      </c>
      <c r="G778" s="18">
        <f t="shared" ref="G778:H778" si="278">G779</f>
        <v>6</v>
      </c>
      <c r="H778" s="18">
        <f t="shared" si="278"/>
        <v>0</v>
      </c>
      <c r="I778" s="18">
        <f>I779</f>
        <v>0</v>
      </c>
    </row>
    <row r="779" spans="1:9" x14ac:dyDescent="0.25">
      <c r="A779" s="1" t="s">
        <v>1337</v>
      </c>
      <c r="B779" s="24" t="s">
        <v>109</v>
      </c>
      <c r="C779" s="17" t="s">
        <v>90</v>
      </c>
      <c r="D779" s="17" t="s">
        <v>89</v>
      </c>
      <c r="E779" s="17" t="s">
        <v>835</v>
      </c>
      <c r="F779" s="29" t="s">
        <v>324</v>
      </c>
      <c r="G779" s="18">
        <v>6</v>
      </c>
      <c r="H779" s="18">
        <v>0</v>
      </c>
      <c r="I779" s="18">
        <v>0</v>
      </c>
    </row>
    <row r="780" spans="1:9" ht="126" x14ac:dyDescent="0.25">
      <c r="A780" s="1" t="s">
        <v>1338</v>
      </c>
      <c r="B780" s="63" t="s">
        <v>845</v>
      </c>
      <c r="C780" s="17" t="s">
        <v>90</v>
      </c>
      <c r="D780" s="17" t="s">
        <v>89</v>
      </c>
      <c r="E780" s="17" t="s">
        <v>836</v>
      </c>
      <c r="F780" s="29"/>
      <c r="G780" s="18">
        <f t="shared" ref="G780:H781" si="279">G781</f>
        <v>251.3</v>
      </c>
      <c r="H780" s="18">
        <f t="shared" si="279"/>
        <v>251.3</v>
      </c>
      <c r="I780" s="18">
        <f>I781</f>
        <v>251.3</v>
      </c>
    </row>
    <row r="781" spans="1:9" ht="90.75" customHeight="1" x14ac:dyDescent="0.25">
      <c r="A781" s="1" t="s">
        <v>1339</v>
      </c>
      <c r="B781" s="45" t="s">
        <v>64</v>
      </c>
      <c r="C781" s="17" t="s">
        <v>90</v>
      </c>
      <c r="D781" s="17" t="s">
        <v>89</v>
      </c>
      <c r="E781" s="17" t="s">
        <v>836</v>
      </c>
      <c r="F781" s="29" t="s">
        <v>35</v>
      </c>
      <c r="G781" s="18">
        <f t="shared" si="279"/>
        <v>251.3</v>
      </c>
      <c r="H781" s="18">
        <f t="shared" si="279"/>
        <v>251.3</v>
      </c>
      <c r="I781" s="18">
        <f>I782</f>
        <v>251.3</v>
      </c>
    </row>
    <row r="782" spans="1:9" ht="30.75" customHeight="1" x14ac:dyDescent="0.25">
      <c r="A782" s="1" t="s">
        <v>1340</v>
      </c>
      <c r="B782" s="45" t="s">
        <v>48</v>
      </c>
      <c r="C782" s="17" t="s">
        <v>90</v>
      </c>
      <c r="D782" s="17" t="s">
        <v>89</v>
      </c>
      <c r="E782" s="17" t="s">
        <v>836</v>
      </c>
      <c r="F782" s="29" t="s">
        <v>49</v>
      </c>
      <c r="G782" s="18">
        <v>251.3</v>
      </c>
      <c r="H782" s="18">
        <v>251.3</v>
      </c>
      <c r="I782" s="18">
        <v>251.3</v>
      </c>
    </row>
    <row r="783" spans="1:9" ht="31.5" hidden="1" x14ac:dyDescent="0.25">
      <c r="A783" s="1" t="s">
        <v>1341</v>
      </c>
      <c r="B783" s="45" t="s">
        <v>352</v>
      </c>
      <c r="C783" s="23">
        <v>910</v>
      </c>
      <c r="D783" s="17" t="s">
        <v>353</v>
      </c>
      <c r="E783" s="17"/>
      <c r="F783" s="23"/>
      <c r="G783" s="23"/>
      <c r="H783" s="23"/>
      <c r="I783" s="18">
        <f>I784</f>
        <v>0</v>
      </c>
    </row>
    <row r="784" spans="1:9" ht="31.5" hidden="1" x14ac:dyDescent="0.25">
      <c r="A784" s="1" t="s">
        <v>1342</v>
      </c>
      <c r="B784" s="42" t="s">
        <v>94</v>
      </c>
      <c r="C784" s="23">
        <v>910</v>
      </c>
      <c r="D784" s="17" t="s">
        <v>353</v>
      </c>
      <c r="E784" s="17" t="s">
        <v>355</v>
      </c>
      <c r="F784" s="23"/>
      <c r="G784" s="23"/>
      <c r="H784" s="23"/>
      <c r="I784" s="18">
        <f>I785</f>
        <v>0</v>
      </c>
    </row>
    <row r="785" spans="1:9" ht="31.5" hidden="1" x14ac:dyDescent="0.25">
      <c r="A785" s="1" t="s">
        <v>1343</v>
      </c>
      <c r="B785" s="42" t="s">
        <v>95</v>
      </c>
      <c r="C785" s="23">
        <v>910</v>
      </c>
      <c r="D785" s="17" t="s">
        <v>353</v>
      </c>
      <c r="E785" s="17" t="s">
        <v>354</v>
      </c>
      <c r="F785" s="23"/>
      <c r="G785" s="23"/>
      <c r="H785" s="23"/>
      <c r="I785" s="18">
        <f>I788</f>
        <v>0</v>
      </c>
    </row>
    <row r="786" spans="1:9" ht="126.75" hidden="1" customHeight="1" x14ac:dyDescent="0.25">
      <c r="A786" s="1" t="s">
        <v>1344</v>
      </c>
      <c r="B786" s="42" t="s">
        <v>356</v>
      </c>
      <c r="C786" s="23">
        <v>910</v>
      </c>
      <c r="D786" s="17" t="s">
        <v>353</v>
      </c>
      <c r="E786" s="17" t="s">
        <v>357</v>
      </c>
      <c r="F786" s="23"/>
      <c r="G786" s="23"/>
      <c r="H786" s="23"/>
      <c r="I786" s="18">
        <f>I787</f>
        <v>0</v>
      </c>
    </row>
    <row r="787" spans="1:9" hidden="1" x14ac:dyDescent="0.25">
      <c r="A787" s="1" t="s">
        <v>1345</v>
      </c>
      <c r="B787" s="45" t="s">
        <v>16</v>
      </c>
      <c r="C787" s="23">
        <v>910</v>
      </c>
      <c r="D787" s="17" t="s">
        <v>353</v>
      </c>
      <c r="E787" s="17" t="s">
        <v>357</v>
      </c>
      <c r="F787" s="23">
        <v>500</v>
      </c>
      <c r="G787" s="23"/>
      <c r="H787" s="23"/>
      <c r="I787" s="18">
        <f>I788</f>
        <v>0</v>
      </c>
    </row>
    <row r="788" spans="1:9" ht="9.75" hidden="1" customHeight="1" x14ac:dyDescent="0.25">
      <c r="A788" s="1" t="s">
        <v>1346</v>
      </c>
      <c r="B788" s="42" t="s">
        <v>326</v>
      </c>
      <c r="C788" s="23">
        <v>910</v>
      </c>
      <c r="D788" s="17" t="s">
        <v>353</v>
      </c>
      <c r="E788" s="17" t="s">
        <v>357</v>
      </c>
      <c r="F788" s="23">
        <v>520</v>
      </c>
      <c r="G788" s="23"/>
      <c r="H788" s="23"/>
      <c r="I788" s="18"/>
    </row>
    <row r="789" spans="1:9" ht="29.25" customHeight="1" x14ac:dyDescent="0.25">
      <c r="A789" s="1" t="s">
        <v>1347</v>
      </c>
      <c r="B789" s="42" t="s">
        <v>92</v>
      </c>
      <c r="C789" s="23">
        <v>910</v>
      </c>
      <c r="D789" s="17" t="s">
        <v>93</v>
      </c>
      <c r="E789" s="17"/>
      <c r="F789" s="23"/>
      <c r="G789" s="72">
        <f t="shared" ref="G789:I793" si="280">G790</f>
        <v>206.15999999999994</v>
      </c>
      <c r="H789" s="72">
        <f t="shared" si="280"/>
        <v>3223.65</v>
      </c>
      <c r="I789" s="72">
        <f t="shared" si="280"/>
        <v>2985.32</v>
      </c>
    </row>
    <row r="790" spans="1:9" ht="34.5" customHeight="1" x14ac:dyDescent="0.25">
      <c r="A790" s="1" t="s">
        <v>1348</v>
      </c>
      <c r="B790" s="42" t="s">
        <v>94</v>
      </c>
      <c r="C790" s="23">
        <v>910</v>
      </c>
      <c r="D790" s="17" t="s">
        <v>93</v>
      </c>
      <c r="E790" s="17" t="s">
        <v>503</v>
      </c>
      <c r="F790" s="23"/>
      <c r="G790" s="72">
        <f t="shared" si="280"/>
        <v>206.15999999999994</v>
      </c>
      <c r="H790" s="72">
        <f t="shared" si="280"/>
        <v>3223.65</v>
      </c>
      <c r="I790" s="72">
        <f t="shared" si="280"/>
        <v>2985.32</v>
      </c>
    </row>
    <row r="791" spans="1:9" ht="34.5" customHeight="1" x14ac:dyDescent="0.25">
      <c r="A791" s="1" t="s">
        <v>1349</v>
      </c>
      <c r="B791" s="42" t="s">
        <v>95</v>
      </c>
      <c r="C791" s="23">
        <v>910</v>
      </c>
      <c r="D791" s="17" t="s">
        <v>93</v>
      </c>
      <c r="E791" s="17" t="s">
        <v>986</v>
      </c>
      <c r="F791" s="23"/>
      <c r="G791" s="72">
        <f t="shared" si="280"/>
        <v>206.15999999999994</v>
      </c>
      <c r="H791" s="72">
        <f t="shared" si="280"/>
        <v>3223.65</v>
      </c>
      <c r="I791" s="72">
        <f t="shared" si="280"/>
        <v>2985.32</v>
      </c>
    </row>
    <row r="792" spans="1:9" ht="33" customHeight="1" x14ac:dyDescent="0.25">
      <c r="A792" s="1" t="s">
        <v>1350</v>
      </c>
      <c r="B792" s="42" t="s">
        <v>987</v>
      </c>
      <c r="C792" s="23">
        <v>910</v>
      </c>
      <c r="D792" s="17" t="s">
        <v>93</v>
      </c>
      <c r="E792" s="17" t="s">
        <v>988</v>
      </c>
      <c r="F792" s="23"/>
      <c r="G792" s="72">
        <f t="shared" si="280"/>
        <v>206.15999999999994</v>
      </c>
      <c r="H792" s="72">
        <f t="shared" si="280"/>
        <v>3223.65</v>
      </c>
      <c r="I792" s="72">
        <f t="shared" si="280"/>
        <v>2985.32</v>
      </c>
    </row>
    <row r="793" spans="1:9" ht="18.75" customHeight="1" x14ac:dyDescent="0.25">
      <c r="A793" s="1" t="s">
        <v>1351</v>
      </c>
      <c r="B793" s="42" t="s">
        <v>108</v>
      </c>
      <c r="C793" s="23">
        <v>910</v>
      </c>
      <c r="D793" s="17" t="s">
        <v>93</v>
      </c>
      <c r="E793" s="17" t="s">
        <v>988</v>
      </c>
      <c r="F793" s="23">
        <v>800</v>
      </c>
      <c r="G793" s="72">
        <f t="shared" si="280"/>
        <v>206.15999999999994</v>
      </c>
      <c r="H793" s="72">
        <f t="shared" si="280"/>
        <v>3223.65</v>
      </c>
      <c r="I793" s="72">
        <f t="shared" si="280"/>
        <v>2985.32</v>
      </c>
    </row>
    <row r="794" spans="1:9" x14ac:dyDescent="0.25">
      <c r="A794" s="1" t="s">
        <v>1352</v>
      </c>
      <c r="B794" s="42" t="s">
        <v>155</v>
      </c>
      <c r="C794" s="23">
        <v>910</v>
      </c>
      <c r="D794" s="17" t="s">
        <v>93</v>
      </c>
      <c r="E794" s="17" t="s">
        <v>988</v>
      </c>
      <c r="F794" s="23">
        <v>870</v>
      </c>
      <c r="G794" s="72">
        <f>2217.89-2004.33-7.4</f>
        <v>206.15999999999994</v>
      </c>
      <c r="H794" s="72">
        <v>3223.65</v>
      </c>
      <c r="I794" s="59">
        <v>2985.32</v>
      </c>
    </row>
    <row r="795" spans="1:9" ht="31.5" x14ac:dyDescent="0.25">
      <c r="A795" s="1" t="s">
        <v>1353</v>
      </c>
      <c r="B795" s="46" t="s">
        <v>1355</v>
      </c>
      <c r="C795" s="38">
        <v>910</v>
      </c>
      <c r="D795" s="21" t="s">
        <v>1356</v>
      </c>
      <c r="E795" s="21"/>
      <c r="F795" s="38"/>
      <c r="G795" s="78">
        <f t="shared" ref="G795:G800" si="281">G796</f>
        <v>7.4</v>
      </c>
      <c r="H795" s="78">
        <f t="shared" ref="H795:I800" si="282">H796</f>
        <v>0</v>
      </c>
      <c r="I795" s="78">
        <f t="shared" si="282"/>
        <v>0</v>
      </c>
    </row>
    <row r="796" spans="1:9" ht="31.5" x14ac:dyDescent="0.25">
      <c r="A796" s="1" t="s">
        <v>1354</v>
      </c>
      <c r="B796" s="42" t="s">
        <v>1357</v>
      </c>
      <c r="C796" s="23">
        <v>910</v>
      </c>
      <c r="D796" s="17" t="s">
        <v>1358</v>
      </c>
      <c r="E796" s="17"/>
      <c r="F796" s="23"/>
      <c r="G796" s="70">
        <f t="shared" si="281"/>
        <v>7.4</v>
      </c>
      <c r="H796" s="70">
        <f t="shared" si="282"/>
        <v>0</v>
      </c>
      <c r="I796" s="70">
        <f t="shared" si="282"/>
        <v>0</v>
      </c>
    </row>
    <row r="797" spans="1:9" ht="47.25" x14ac:dyDescent="0.25">
      <c r="A797" s="1" t="s">
        <v>1365</v>
      </c>
      <c r="B797" s="66" t="s">
        <v>834</v>
      </c>
      <c r="C797" s="17" t="s">
        <v>90</v>
      </c>
      <c r="D797" s="17" t="s">
        <v>1358</v>
      </c>
      <c r="E797" s="17" t="s">
        <v>502</v>
      </c>
      <c r="F797" s="23"/>
      <c r="G797" s="70">
        <f t="shared" si="281"/>
        <v>7.4</v>
      </c>
      <c r="H797" s="70">
        <f t="shared" si="282"/>
        <v>0</v>
      </c>
      <c r="I797" s="70">
        <f t="shared" si="282"/>
        <v>0</v>
      </c>
    </row>
    <row r="798" spans="1:9" ht="31.5" x14ac:dyDescent="0.25">
      <c r="A798" s="1" t="s">
        <v>1366</v>
      </c>
      <c r="B798" s="66" t="s">
        <v>1359</v>
      </c>
      <c r="C798" s="23">
        <v>910</v>
      </c>
      <c r="D798" s="17" t="s">
        <v>1358</v>
      </c>
      <c r="E798" s="17" t="s">
        <v>1360</v>
      </c>
      <c r="F798" s="23"/>
      <c r="G798" s="70">
        <f t="shared" si="281"/>
        <v>7.4</v>
      </c>
      <c r="H798" s="70">
        <f t="shared" si="282"/>
        <v>0</v>
      </c>
      <c r="I798" s="70">
        <f t="shared" si="282"/>
        <v>0</v>
      </c>
    </row>
    <row r="799" spans="1:9" ht="94.5" x14ac:dyDescent="0.25">
      <c r="A799" s="1" t="s">
        <v>1367</v>
      </c>
      <c r="B799" s="42" t="s">
        <v>1361</v>
      </c>
      <c r="C799" s="23">
        <v>910</v>
      </c>
      <c r="D799" s="17" t="s">
        <v>1358</v>
      </c>
      <c r="E799" s="17" t="s">
        <v>1362</v>
      </c>
      <c r="F799" s="23"/>
      <c r="G799" s="70">
        <f t="shared" si="281"/>
        <v>7.4</v>
      </c>
      <c r="H799" s="70">
        <f t="shared" si="282"/>
        <v>0</v>
      </c>
      <c r="I799" s="70">
        <f t="shared" si="282"/>
        <v>0</v>
      </c>
    </row>
    <row r="800" spans="1:9" ht="31.5" x14ac:dyDescent="0.25">
      <c r="A800" s="1" t="s">
        <v>1368</v>
      </c>
      <c r="B800" s="42" t="s">
        <v>1363</v>
      </c>
      <c r="C800" s="23">
        <v>910</v>
      </c>
      <c r="D800" s="17" t="s">
        <v>1358</v>
      </c>
      <c r="E800" s="17" t="s">
        <v>1362</v>
      </c>
      <c r="F800" s="23">
        <v>700</v>
      </c>
      <c r="G800" s="70">
        <f t="shared" si="281"/>
        <v>7.4</v>
      </c>
      <c r="H800" s="70">
        <f t="shared" si="282"/>
        <v>0</v>
      </c>
      <c r="I800" s="70">
        <f t="shared" si="282"/>
        <v>0</v>
      </c>
    </row>
    <row r="801" spans="1:9" x14ac:dyDescent="0.25">
      <c r="A801" s="1" t="s">
        <v>1369</v>
      </c>
      <c r="B801" s="42" t="s">
        <v>1364</v>
      </c>
      <c r="C801" s="23">
        <v>910</v>
      </c>
      <c r="D801" s="17" t="s">
        <v>1358</v>
      </c>
      <c r="E801" s="17" t="s">
        <v>1362</v>
      </c>
      <c r="F801" s="23">
        <v>730</v>
      </c>
      <c r="G801" s="70">
        <v>7.4</v>
      </c>
      <c r="H801" s="70">
        <v>0</v>
      </c>
      <c r="I801" s="64">
        <v>0</v>
      </c>
    </row>
    <row r="802" spans="1:9" x14ac:dyDescent="0.25">
      <c r="A802" s="1" t="s">
        <v>1370</v>
      </c>
      <c r="B802" s="42" t="s">
        <v>837</v>
      </c>
      <c r="C802" s="23"/>
      <c r="D802" s="17"/>
      <c r="E802" s="17"/>
      <c r="F802" s="23"/>
      <c r="G802" s="23"/>
      <c r="H802" s="70">
        <v>8400</v>
      </c>
      <c r="I802" s="18">
        <v>16800</v>
      </c>
    </row>
    <row r="803" spans="1:9" x14ac:dyDescent="0.25">
      <c r="A803" s="1" t="s">
        <v>1371</v>
      </c>
      <c r="B803" s="49" t="s">
        <v>171</v>
      </c>
      <c r="C803" s="50"/>
      <c r="D803" s="50"/>
      <c r="E803" s="50"/>
      <c r="F803" s="50"/>
      <c r="G803" s="14">
        <f>G8+G370+G521+G768+G354+G362</f>
        <v>616077.2200000002</v>
      </c>
      <c r="H803" s="14">
        <f>H8+H370+H521+H768+H354+H362+H802</f>
        <v>533643.86</v>
      </c>
      <c r="I803" s="14">
        <f>I8+I370+I521+I768+I354+I362+I802</f>
        <v>517590.23000000004</v>
      </c>
    </row>
    <row r="804" spans="1:9" x14ac:dyDescent="0.25">
      <c r="A804" s="54"/>
    </row>
    <row r="805" spans="1:9" x14ac:dyDescent="0.25">
      <c r="A805" s="53"/>
      <c r="I805" s="52"/>
    </row>
    <row r="806" spans="1:9" x14ac:dyDescent="0.25">
      <c r="A806" s="53"/>
    </row>
    <row r="807" spans="1:9" x14ac:dyDescent="0.25">
      <c r="A807" s="53"/>
    </row>
    <row r="808" spans="1:9" x14ac:dyDescent="0.25">
      <c r="A808" s="53"/>
    </row>
    <row r="809" spans="1:9" x14ac:dyDescent="0.25">
      <c r="A809" s="53"/>
    </row>
  </sheetData>
  <mergeCells count="4">
    <mergeCell ref="D1:I1"/>
    <mergeCell ref="D4:I4"/>
    <mergeCell ref="A5:I5"/>
    <mergeCell ref="D2:I3"/>
  </mergeCells>
  <pageMargins left="0.7" right="0.7" top="0.75" bottom="0.75" header="0.3" footer="0.3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2022-03-25T02:45:27Z</dcterms:modified>
</cp:coreProperties>
</file>