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G714" i="1"/>
  <c r="G779" l="1"/>
  <c r="G792"/>
  <c r="G791"/>
  <c r="G759"/>
  <c r="G767"/>
  <c r="G766"/>
  <c r="G765" s="1"/>
  <c r="G764" s="1"/>
  <c r="G758"/>
  <c r="G755"/>
  <c r="G704"/>
  <c r="G662" l="1"/>
  <c r="G661" s="1"/>
  <c r="G644"/>
  <c r="G642"/>
  <c r="G640"/>
  <c r="G635"/>
  <c r="G591"/>
  <c r="G588"/>
  <c r="G581"/>
  <c r="G580" s="1"/>
  <c r="G579"/>
  <c r="G573"/>
  <c r="G551"/>
  <c r="G550"/>
  <c r="G548"/>
  <c r="G547"/>
  <c r="G529"/>
  <c r="G525"/>
  <c r="G524" s="1"/>
  <c r="G519"/>
  <c r="G518" s="1"/>
  <c r="G500"/>
  <c r="G471"/>
  <c r="G454" l="1"/>
  <c r="G453" s="1"/>
  <c r="G452"/>
  <c r="G449"/>
  <c r="G447"/>
  <c r="G439"/>
  <c r="G438" s="1"/>
  <c r="G427"/>
  <c r="G424"/>
  <c r="G422"/>
  <c r="G420"/>
  <c r="G362"/>
  <c r="G413"/>
  <c r="G412"/>
  <c r="G400"/>
  <c r="G387"/>
  <c r="G386" s="1"/>
  <c r="G384"/>
  <c r="G383" s="1"/>
  <c r="G381"/>
  <c r="G380" s="1"/>
  <c r="G378"/>
  <c r="G377" s="1"/>
  <c r="G376"/>
  <c r="G371"/>
  <c r="G370" s="1"/>
  <c r="G357"/>
  <c r="G356" s="1"/>
  <c r="G354"/>
  <c r="G353" s="1"/>
  <c r="G345"/>
  <c r="G309" l="1"/>
  <c r="G276"/>
  <c r="G300"/>
  <c r="G299" s="1"/>
  <c r="G293"/>
  <c r="G287"/>
  <c r="G286" s="1"/>
  <c r="G267"/>
  <c r="G266" s="1"/>
  <c r="G265" s="1"/>
  <c r="G264" s="1"/>
  <c r="G52" l="1"/>
  <c r="G50"/>
  <c r="G254"/>
  <c r="G253" s="1"/>
  <c r="G252"/>
  <c r="G231"/>
  <c r="G223"/>
  <c r="G222" s="1"/>
  <c r="G221"/>
  <c r="G113"/>
  <c r="G107"/>
  <c r="G101"/>
  <c r="G92"/>
  <c r="G86"/>
  <c r="G20"/>
  <c r="G15"/>
  <c r="G190" l="1"/>
  <c r="G189" s="1"/>
  <c r="G88"/>
  <c r="G68"/>
  <c r="G63"/>
  <c r="G56"/>
  <c r="G53"/>
  <c r="G35"/>
  <c r="G32"/>
  <c r="G757" l="1"/>
  <c r="G756" s="1"/>
  <c r="G712"/>
  <c r="G656" l="1"/>
  <c r="G654"/>
  <c r="G649"/>
  <c r="G647"/>
  <c r="G390"/>
  <c r="G389" s="1"/>
  <c r="G314" l="1"/>
  <c r="G313" s="1"/>
  <c r="G118"/>
  <c r="G116"/>
  <c r="G134" l="1"/>
  <c r="G133" s="1"/>
  <c r="G131"/>
  <c r="G129"/>
  <c r="G128" l="1"/>
  <c r="G754"/>
  <c r="G753" s="1"/>
  <c r="G751"/>
  <c r="G750" s="1"/>
  <c r="G749" l="1"/>
  <c r="G748" s="1"/>
  <c r="G762"/>
  <c r="G761" s="1"/>
  <c r="G760" s="1"/>
  <c r="G746"/>
  <c r="G745" s="1"/>
  <c r="G744" s="1"/>
  <c r="G743" s="1"/>
  <c r="G732"/>
  <c r="G396" l="1"/>
  <c r="G395" s="1"/>
  <c r="G393"/>
  <c r="G392" s="1"/>
  <c r="G375"/>
  <c r="G374" s="1"/>
  <c r="G366"/>
  <c r="G311" l="1"/>
  <c r="G677" l="1"/>
  <c r="G676" s="1"/>
  <c r="G675" s="1"/>
  <c r="G674" s="1"/>
  <c r="G51" l="1"/>
  <c r="G615" l="1"/>
  <c r="G578"/>
  <c r="G577" s="1"/>
  <c r="G576" l="1"/>
  <c r="G575" s="1"/>
  <c r="G574" s="1"/>
  <c r="G62"/>
  <c r="G61" s="1"/>
  <c r="G718"/>
  <c r="G717" s="1"/>
  <c r="G593" l="1"/>
  <c r="G458" l="1"/>
  <c r="G457" s="1"/>
  <c r="G456" s="1"/>
  <c r="G451"/>
  <c r="G450" s="1"/>
  <c r="G426"/>
  <c r="G425" s="1"/>
  <c r="G331"/>
  <c r="G330" s="1"/>
  <c r="G329" s="1"/>
  <c r="G310"/>
  <c r="G317"/>
  <c r="G316" s="1"/>
  <c r="G193" l="1"/>
  <c r="G192" s="1"/>
  <c r="G188" l="1"/>
  <c r="G187" s="1"/>
  <c r="G522"/>
  <c r="G521" s="1"/>
  <c r="G516"/>
  <c r="G515" s="1"/>
  <c r="G514" s="1"/>
  <c r="G480"/>
  <c r="G479" s="1"/>
  <c r="G483"/>
  <c r="G482" s="1"/>
  <c r="G474"/>
  <c r="G470"/>
  <c r="G469" s="1"/>
  <c r="G284" l="1"/>
  <c r="G283" s="1"/>
  <c r="G282" s="1"/>
  <c r="G715" l="1"/>
  <c r="G262"/>
  <c r="G261" s="1"/>
  <c r="G260" s="1"/>
  <c r="G259" s="1"/>
  <c r="G258" s="1"/>
  <c r="G257" l="1"/>
  <c r="G256" s="1"/>
  <c r="G230"/>
  <c r="G229" s="1"/>
  <c r="G228" s="1"/>
  <c r="G227" s="1"/>
  <c r="G226" s="1"/>
  <c r="G225" l="1"/>
  <c r="G140"/>
  <c r="G139" s="1"/>
  <c r="G138" s="1"/>
  <c r="G137" s="1"/>
  <c r="G136" s="1"/>
  <c r="G185" l="1"/>
  <c r="G184" s="1"/>
  <c r="G183" s="1"/>
  <c r="G182" s="1"/>
  <c r="G108"/>
  <c r="G95" l="1"/>
  <c r="G94" s="1"/>
  <c r="G87"/>
  <c r="G85"/>
  <c r="G59"/>
  <c r="G58" s="1"/>
  <c r="G57" s="1"/>
  <c r="G84" l="1"/>
  <c r="G25" l="1"/>
  <c r="G24" s="1"/>
  <c r="G22" s="1"/>
  <c r="G21" s="1"/>
  <c r="G214"/>
  <c r="G213" s="1"/>
  <c r="G775"/>
  <c r="G617"/>
  <c r="G590"/>
  <c r="G589" s="1"/>
  <c r="G587"/>
  <c r="G586" s="1"/>
  <c r="G558"/>
  <c r="G557" s="1"/>
  <c r="G448"/>
  <c r="G433"/>
  <c r="G423"/>
  <c r="G365"/>
  <c r="G364" s="1"/>
  <c r="G351"/>
  <c r="G350" s="1"/>
  <c r="G212" l="1"/>
  <c r="G211"/>
  <c r="G323" l="1"/>
  <c r="G179"/>
  <c r="G178" s="1"/>
  <c r="G112"/>
  <c r="G81"/>
  <c r="G79"/>
  <c r="G98"/>
  <c r="G91"/>
  <c r="G90" s="1"/>
  <c r="G117"/>
  <c r="G115"/>
  <c r="G114" l="1"/>
  <c r="G738"/>
  <c r="G737" s="1"/>
  <c r="G741"/>
  <c r="G740" s="1"/>
  <c r="G545"/>
  <c r="G486"/>
  <c r="G485" s="1"/>
  <c r="G650"/>
  <c r="G643"/>
  <c r="G789"/>
  <c r="G788" s="1"/>
  <c r="G787"/>
  <c r="G786" s="1"/>
  <c r="G785" s="1"/>
  <c r="G703"/>
  <c r="G702" s="1"/>
  <c r="G700"/>
  <c r="G699" s="1"/>
  <c r="G694"/>
  <c r="G512"/>
  <c r="G511"/>
  <c r="G510" s="1"/>
  <c r="G508"/>
  <c r="G506" s="1"/>
  <c r="G476"/>
  <c r="G475" s="1"/>
  <c r="G446"/>
  <c r="G544" l="1"/>
  <c r="G543" s="1"/>
  <c r="G698"/>
  <c r="G507"/>
  <c r="G160"/>
  <c r="G159" s="1"/>
  <c r="G157"/>
  <c r="G156" s="1"/>
  <c r="G368"/>
  <c r="G367" s="1"/>
  <c r="G339"/>
  <c r="G155" l="1"/>
  <c r="G783"/>
  <c r="G782" s="1"/>
  <c r="G781" s="1"/>
  <c r="G780" s="1"/>
  <c r="G777"/>
  <c r="G776" s="1"/>
  <c r="G774"/>
  <c r="G773" s="1"/>
  <c r="G736"/>
  <c r="G735" s="1"/>
  <c r="G734" s="1"/>
  <c r="G733" s="1"/>
  <c r="G731"/>
  <c r="G730" s="1"/>
  <c r="G729" s="1"/>
  <c r="G728" s="1"/>
  <c r="G727" s="1"/>
  <c r="G726" s="1"/>
  <c r="G724"/>
  <c r="G713"/>
  <c r="G711"/>
  <c r="G696"/>
  <c r="G688"/>
  <c r="G687" s="1"/>
  <c r="G686" s="1"/>
  <c r="G672"/>
  <c r="G671" s="1"/>
  <c r="G670" s="1"/>
  <c r="G669" s="1"/>
  <c r="G667"/>
  <c r="G666" s="1"/>
  <c r="G665" s="1"/>
  <c r="G664" s="1"/>
  <c r="G659"/>
  <c r="G658" s="1"/>
  <c r="G657" s="1"/>
  <c r="G655"/>
  <c r="G653"/>
  <c r="G648"/>
  <c r="G646"/>
  <c r="G641"/>
  <c r="G639"/>
  <c r="G636"/>
  <c r="G634"/>
  <c r="G630"/>
  <c r="G628"/>
  <c r="G624"/>
  <c r="G623" s="1"/>
  <c r="G621"/>
  <c r="G620" s="1"/>
  <c r="G613"/>
  <c r="G612" s="1"/>
  <c r="G607"/>
  <c r="G606" s="1"/>
  <c r="G604"/>
  <c r="G603" s="1"/>
  <c r="G601"/>
  <c r="G600" s="1"/>
  <c r="G598"/>
  <c r="G595"/>
  <c r="G592" s="1"/>
  <c r="G572"/>
  <c r="G571" s="1"/>
  <c r="G567"/>
  <c r="G566" s="1"/>
  <c r="G565" s="1"/>
  <c r="G555"/>
  <c r="G554" s="1"/>
  <c r="G541"/>
  <c r="G540" s="1"/>
  <c r="G537"/>
  <c r="G533"/>
  <c r="G531"/>
  <c r="G504"/>
  <c r="G503" s="1"/>
  <c r="G502" s="1"/>
  <c r="G493"/>
  <c r="G492" s="1"/>
  <c r="G490"/>
  <c r="G489" s="1"/>
  <c r="G473"/>
  <c r="G472" s="1"/>
  <c r="G468" s="1"/>
  <c r="G723" l="1"/>
  <c r="G722" s="1"/>
  <c r="G721" s="1"/>
  <c r="G720" s="1"/>
  <c r="G684"/>
  <c r="G683" s="1"/>
  <c r="G682" s="1"/>
  <c r="G681" s="1"/>
  <c r="G680" s="1"/>
  <c r="G536"/>
  <c r="G535" s="1"/>
  <c r="G710"/>
  <c r="G611"/>
  <c r="G633"/>
  <c r="G488"/>
  <c r="G528"/>
  <c r="G527" s="1"/>
  <c r="G638"/>
  <c r="G645"/>
  <c r="G553"/>
  <c r="G693"/>
  <c r="G692" s="1"/>
  <c r="G691" s="1"/>
  <c r="G690" s="1"/>
  <c r="G652"/>
  <c r="G597"/>
  <c r="G585" s="1"/>
  <c r="G772"/>
  <c r="G771" s="1"/>
  <c r="G770" s="1"/>
  <c r="G769" s="1"/>
  <c r="G499"/>
  <c r="G498" s="1"/>
  <c r="G497" s="1"/>
  <c r="G619"/>
  <c r="G627"/>
  <c r="G626" s="1"/>
  <c r="G564"/>
  <c r="G563" s="1"/>
  <c r="G570"/>
  <c r="G569" s="1"/>
  <c r="G632" l="1"/>
  <c r="G610" s="1"/>
  <c r="G609" s="1"/>
  <c r="G709"/>
  <c r="G708" s="1"/>
  <c r="G707" s="1"/>
  <c r="G706" s="1"/>
  <c r="G705" s="1"/>
  <c r="G496"/>
  <c r="G495" s="1"/>
  <c r="G530"/>
  <c r="G584"/>
  <c r="G583" s="1"/>
  <c r="G467"/>
  <c r="G466" s="1"/>
  <c r="G679"/>
  <c r="G465" l="1"/>
  <c r="G464" s="1"/>
  <c r="G462"/>
  <c r="G461" s="1"/>
  <c r="G460" s="1"/>
  <c r="G445"/>
  <c r="G444" s="1"/>
  <c r="G436"/>
  <c r="G435" s="1"/>
  <c r="G431"/>
  <c r="G429"/>
  <c r="G421"/>
  <c r="G419"/>
  <c r="G410"/>
  <c r="G409" s="1"/>
  <c r="G408" s="1"/>
  <c r="G406"/>
  <c r="G405" s="1"/>
  <c r="G404" s="1"/>
  <c r="G402"/>
  <c r="G401" s="1"/>
  <c r="G399"/>
  <c r="G398" s="1"/>
  <c r="G373" s="1"/>
  <c r="G361"/>
  <c r="G360" s="1"/>
  <c r="G359" s="1"/>
  <c r="G348"/>
  <c r="G347" s="1"/>
  <c r="G346" s="1"/>
  <c r="G344"/>
  <c r="G343" s="1"/>
  <c r="G338"/>
  <c r="G337" s="1"/>
  <c r="G336" s="1"/>
  <c r="G335" s="1"/>
  <c r="G327"/>
  <c r="G326" s="1"/>
  <c r="G325" s="1"/>
  <c r="G321"/>
  <c r="G308"/>
  <c r="G306"/>
  <c r="G297"/>
  <c r="G296" s="1"/>
  <c r="G295" s="1"/>
  <c r="G292"/>
  <c r="G291" s="1"/>
  <c r="G280"/>
  <c r="G279" s="1"/>
  <c r="G278" s="1"/>
  <c r="G290" l="1"/>
  <c r="G342"/>
  <c r="G443"/>
  <c r="G442" s="1"/>
  <c r="G441" s="1"/>
  <c r="G418"/>
  <c r="G417" s="1"/>
  <c r="G428"/>
  <c r="G320"/>
  <c r="G319" s="1"/>
  <c r="G275"/>
  <c r="G274" s="1"/>
  <c r="G273" s="1"/>
  <c r="G305"/>
  <c r="G304" s="1"/>
  <c r="G289"/>
  <c r="G416" l="1"/>
  <c r="G415" s="1"/>
  <c r="G303"/>
  <c r="G302" s="1"/>
  <c r="G272"/>
  <c r="G271" s="1"/>
  <c r="G341"/>
  <c r="G334" s="1"/>
  <c r="G100"/>
  <c r="G240"/>
  <c r="G239" s="1"/>
  <c r="G237"/>
  <c r="G97" l="1"/>
  <c r="G93" s="1"/>
  <c r="G270"/>
  <c r="G333"/>
  <c r="G33"/>
  <c r="G31"/>
  <c r="G251"/>
  <c r="G250" s="1"/>
  <c r="G19"/>
  <c r="G18" s="1"/>
  <c r="G124"/>
  <c r="G197"/>
  <c r="G196" s="1"/>
  <c r="G195" s="1"/>
  <c r="G181" s="1"/>
  <c r="G246"/>
  <c r="G245" s="1"/>
  <c r="G244" s="1"/>
  <c r="G236"/>
  <c r="G220"/>
  <c r="G219" s="1"/>
  <c r="G218" s="1"/>
  <c r="G209"/>
  <c r="G208" s="1"/>
  <c r="G207" s="1"/>
  <c r="G206" s="1"/>
  <c r="G200" s="1"/>
  <c r="G204"/>
  <c r="G203" s="1"/>
  <c r="G177"/>
  <c r="G176" s="1"/>
  <c r="G175" s="1"/>
  <c r="G173"/>
  <c r="G172" s="1"/>
  <c r="G170" s="1"/>
  <c r="G169" s="1"/>
  <c r="G167"/>
  <c r="G166" s="1"/>
  <c r="G164"/>
  <c r="G163" s="1"/>
  <c r="G149"/>
  <c r="G147"/>
  <c r="G126"/>
  <c r="G111"/>
  <c r="G110" s="1"/>
  <c r="G106"/>
  <c r="G105" s="1"/>
  <c r="G104" s="1"/>
  <c r="G89"/>
  <c r="G78"/>
  <c r="G77" s="1"/>
  <c r="G76" s="1"/>
  <c r="G74"/>
  <c r="G72"/>
  <c r="G67"/>
  <c r="G66" s="1"/>
  <c r="G65" s="1"/>
  <c r="G64" s="1"/>
  <c r="G55"/>
  <c r="G49"/>
  <c r="G43"/>
  <c r="G42" s="1"/>
  <c r="G41" s="1"/>
  <c r="G40" s="1"/>
  <c r="G39" s="1"/>
  <c r="G14"/>
  <c r="G13" s="1"/>
  <c r="G12" s="1"/>
  <c r="G11" s="1"/>
  <c r="G10" s="1"/>
  <c r="G249" l="1"/>
  <c r="G248" s="1"/>
  <c r="G243" s="1"/>
  <c r="G242" s="1"/>
  <c r="G30"/>
  <c r="G48"/>
  <c r="G47" s="1"/>
  <c r="G17"/>
  <c r="G16" s="1"/>
  <c r="G83"/>
  <c r="G269"/>
  <c r="G216"/>
  <c r="G217"/>
  <c r="G235"/>
  <c r="G234" s="1"/>
  <c r="G233" s="1"/>
  <c r="G232" s="1"/>
  <c r="G28"/>
  <c r="G27" s="1"/>
  <c r="G71"/>
  <c r="G70" s="1"/>
  <c r="G202"/>
  <c r="G146"/>
  <c r="G145" s="1"/>
  <c r="G103"/>
  <c r="G123"/>
  <c r="G122" s="1"/>
  <c r="G121" s="1"/>
  <c r="G162"/>
  <c r="G46" l="1"/>
  <c r="G45" s="1"/>
  <c r="G144"/>
  <c r="G143" s="1"/>
  <c r="G142" s="1"/>
  <c r="G9"/>
  <c r="G201"/>
  <c r="G199" s="1"/>
  <c r="G69"/>
  <c r="G120"/>
  <c r="G119" s="1"/>
  <c r="G38" l="1"/>
  <c r="G37" s="1"/>
  <c r="G8"/>
  <c r="G794" l="1"/>
</calcChain>
</file>

<file path=xl/sharedStrings.xml><?xml version="1.0" encoding="utf-8"?>
<sst xmlns="http://schemas.openxmlformats.org/spreadsheetml/2006/main" count="3782" uniqueCount="1176">
  <si>
    <t>№ строк</t>
  </si>
  <si>
    <t>Код ведомства</t>
  </si>
  <si>
    <t>Раздел- подраздел</t>
  </si>
  <si>
    <t>Целевая статья</t>
  </si>
  <si>
    <t>Вид расходов</t>
  </si>
  <si>
    <t>Наименование главных рспорядителей и наименование показателей бюджетной классификации</t>
  </si>
  <si>
    <t>Социальная политика</t>
  </si>
  <si>
    <t xml:space="preserve"> 147 </t>
  </si>
  <si>
    <t>1000</t>
  </si>
  <si>
    <t>147</t>
  </si>
  <si>
    <t>Пенсионное обеспечение</t>
  </si>
  <si>
    <t>1001</t>
  </si>
  <si>
    <t>Социальное обеспечение и иные выплаты населению</t>
  </si>
  <si>
    <t>300</t>
  </si>
  <si>
    <t>310</t>
  </si>
  <si>
    <t>Социальное обеспечение населения</t>
  </si>
  <si>
    <t>1003</t>
  </si>
  <si>
    <t>Межбюджетные трансферты</t>
  </si>
  <si>
    <t>500</t>
  </si>
  <si>
    <t>Субвенции</t>
  </si>
  <si>
    <t>530</t>
  </si>
  <si>
    <t>Подпрограмма "Повышение качества и доступности социальных услуг населению"</t>
  </si>
  <si>
    <t>Социальное обслуживания населения</t>
  </si>
  <si>
    <t>1002</t>
  </si>
  <si>
    <t>Другие вопросы в области социальной политики</t>
  </si>
  <si>
    <t>1006</t>
  </si>
  <si>
    <t>Отдел культуры, спорта, туризма и молодежной политики администрации Пировского района</t>
  </si>
  <si>
    <t>750</t>
  </si>
  <si>
    <t>0700</t>
  </si>
  <si>
    <t>Общее образование</t>
  </si>
  <si>
    <t>0702</t>
  </si>
  <si>
    <t xml:space="preserve">Муниципальная программа "Развитие физической культуры и спорта в Пировском районе" </t>
  </si>
  <si>
    <t>Подпрограмма "Развитие системы подготовки спортивного резерва"</t>
  </si>
  <si>
    <t xml:space="preserve">Обеспечение деятельности (оказание услуг) подведомственных учреждений в рамках подпрограммы "Развитие системы подготовки спортивного резерва" муниципальной программы Пировского района "Развитие физической культуры и спорта в Пировском районе" </t>
  </si>
  <si>
    <t>Предоставление субсидий бюджетным, автономным учреждениям и иным некоммерческим организациям</t>
  </si>
  <si>
    <t>600</t>
  </si>
  <si>
    <t>Субсидии бюджетным учреждениям</t>
  </si>
  <si>
    <t>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</si>
  <si>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</si>
  <si>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611</t>
  </si>
  <si>
    <t>Региональные выплаты и выплаты, обеспечивающие уровень заработной платы работников бюджетной сферы не ниже размера минимальной заработной платы (минимального размера оплаты труда) в рамках подпрограммы  "Развитие системы подготовки спортивного резерва" муниципальной программы "Развитие физической культуры и спорта в Пировском районе"</t>
  </si>
  <si>
    <t>Субсидии бюджетным учреждениям на иные цели</t>
  </si>
  <si>
    <t>612</t>
  </si>
  <si>
    <t>0707</t>
  </si>
  <si>
    <t xml:space="preserve">Муниципальная программа "Молодежь Пировского района в 21 веке" </t>
  </si>
  <si>
    <t>Подпрограмма "Вовлечение молодежи Пировского района в социальную практику"</t>
  </si>
  <si>
    <t xml:space="preserve">Проведение мероприятий для детей и молодежи в рамках подпрограммы "Вовлечение молодежи Пировского района в социальную практику" муниципальной программы Пировского района "Молодежь Пировского района в 21 веке"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</si>
  <si>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</si>
  <si>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</si>
  <si>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казенных учреждений</t>
  </si>
  <si>
    <t>110</t>
  </si>
  <si>
    <t xml:space="preserve">Подпрограмма "Патриотическое воспитание молодежи Пировского района" </t>
  </si>
  <si>
    <t xml:space="preserve">Организация, проведение, участие в концертах, фестивалях, конкурсах, акциях, форумах, слетах, парадах районного, межрайонного, зонального и краевого уровней в рамках подпрограммы "Патриотическое воспитание молодежи Пировского района"  муниципальной программы Пировского района "Молодежь Пировского района в 21 веке" </t>
  </si>
  <si>
    <t>Подпрограмма "Профилактика безнадзорности и правонарушений несовершеннолетних"</t>
  </si>
  <si>
    <t xml:space="preserve">Проведение  рейдов по семьям, состоящих на учете, в места концентрации подростков и молодежи, организация и проведение районных конкурсов, фестивалей, конференций, праздников, спортивных мероприятий, акций, слетов, занятости несовершеннолетних в летний период в рамках подпрограммы "Профилактика безнадзорности и правонарушений несовершеннолетних" муниципальной программы "Молодежь Пировского района в 21 веке" </t>
  </si>
  <si>
    <t>0800</t>
  </si>
  <si>
    <t>Культура</t>
  </si>
  <si>
    <t>0801</t>
  </si>
  <si>
    <t>Муниципальная программа "Развитие культуры"</t>
  </si>
  <si>
    <t>Подпрограмма "Сохранение культурного наследия"</t>
  </si>
  <si>
    <t>Обеспечение деятельности (оказание услуг) подведомственных учреждений в рамках подпрограммы "Сохранение культурного наследия" муниципальной программы Пировского района  "Развитие культуры"</t>
  </si>
  <si>
    <t>Региональные выплаты и выплаты, обеспечивающие уровень заработной платы работников бюджетной сферы не ниже размера минимальной заработной платы (минимального размера оплаты труда) в рамках подпрограммы  "Сохранение культурного наследия" муниципальной программы "Развитие культуры"</t>
  </si>
  <si>
    <t>Подпрограмма "Поддержка искусства и народного творчества"</t>
  </si>
  <si>
    <t>Обеспечение деятельности (оказание услуг) подведомственных учреждений в рамках подпрограммы "Поддержка искусства и народного творчества" муниципальной программы Пировского района  "Развитие культуры"</t>
  </si>
  <si>
    <t>Подпрограмма "Обеспечение условий реализации муниципальной программы и прочие мероприятия"</t>
  </si>
  <si>
    <t>Обеспечение деятельности (оказание услуг) подведомственных учреждений в рамках подпрограммы "Обеспечение условий реализации муниципальной программы и прочие мероприятия" муниципальной программы Пировского района  "Развитие культуры"</t>
  </si>
  <si>
    <t>Другие вопросы в области культуры, кинематографии</t>
  </si>
  <si>
    <t>0804</t>
  </si>
  <si>
    <t>Руководство и управление в сфере установленных функций органов местного самоуправления в рамках подпрограммы "Обеспечение условий реализации муниципальной программы и прочие мероприятия" муниципальной программы Красноярского края «Развитие культуры»</t>
  </si>
  <si>
    <t>Расходы на выплаты персоналу государственных (муниципальных) органов</t>
  </si>
  <si>
    <t>120</t>
  </si>
  <si>
    <t>Закупка товаров, работ и услуг для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</si>
  <si>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</si>
  <si>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</si>
  <si>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</si>
  <si>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1100</t>
  </si>
  <si>
    <t>Физическая культура</t>
  </si>
  <si>
    <t>1101</t>
  </si>
  <si>
    <t>Подпрограмма "Развитие массовой физической культуры и спорта"</t>
  </si>
  <si>
    <t xml:space="preserve">Проведение спортивно-массовых мероприятий в рамках подпрограммы "Развитие массовой физической культуры и спорта" муниципальной программы "Развитие физической культуры и спорта в Пировском районе" </t>
  </si>
  <si>
    <t>Районный отдел образования администрации Пировского района</t>
  </si>
  <si>
    <t>Образование</t>
  </si>
  <si>
    <t>Дошкольное образование</t>
  </si>
  <si>
    <t>760</t>
  </si>
  <si>
    <t>0701</t>
  </si>
  <si>
    <t>Муниципальная программа "Развитие образования Пировского района"</t>
  </si>
  <si>
    <t>Подпрограмма «Развитие дошкольного, общего и дополнительного образования детей»</t>
  </si>
  <si>
    <t>Обеспечение деятельности (оказание услуг) подведомственных учреждений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</si>
  <si>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</si>
  <si>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Субвенции бюджетам муниципальных образований на финансовое обеспечение государственных гарантий прав граждан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 образования, в муниципальных общеобразовательных организациях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</si>
  <si>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021 7588</t>
  </si>
  <si>
    <t>Региональные выплаты и выплаты, обеспечивающие уровень заработной платы работников бюджетной сферы не ниже размера минимальной заработной платы (минимального размера оплаты труда)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</si>
  <si>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Субвенции бюджетам муниципальных образований на финансовое обеспечение государственных гарантий прав граждан на получение общедоступного и бесплатного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 в рамках подпрограммы «Развитие дошкольного, общего и дополнительного образования детей» муниципальной программы  «Развитие образования Пировского района»</t>
  </si>
  <si>
    <t>Подпрограмма "Развитие кадрового потенциала отрасли"</t>
  </si>
  <si>
    <t>0220000</t>
  </si>
  <si>
    <t>Выплата молодым специалистам, заключившим трудовой договор с муниципальным образовательным учреждением Пировского района, реализующим общеобразовательные программы начального общего, основного общего, среднего (полного) общего образования, расположенным в сельской местности, на вакантные должности не занятые более года в рамках подпрограммы "Развитие кадрового потенциала отрасли" муниципальной программы "Развитие образования Пировского района"</t>
  </si>
  <si>
    <t>0220103</t>
  </si>
  <si>
    <t>Иные выплаты населению</t>
  </si>
  <si>
    <t>360</t>
  </si>
  <si>
    <t>Развитие кадровых ресурсов районной системы образования в рамках подпрограммы «Развитие кадрового потенциала отрасли» муниципальной программы «Развитие образования Пировского района»</t>
  </si>
  <si>
    <t/>
  </si>
  <si>
    <t>021 0082</t>
  </si>
  <si>
    <t>Субсидии на оплату стоимости путевок для детей в краевые государственные и негосударственные организации отдыха, оздоровления и занятости детей, зарегистрированные на территории края, муниципальные загородные оздоровительные лагеря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</si>
  <si>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021 7583</t>
  </si>
  <si>
    <t>021 0083</t>
  </si>
  <si>
    <t>Другие вопросы в области образования</t>
  </si>
  <si>
    <t>0709</t>
  </si>
  <si>
    <t>Работа с одаренными детьми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</si>
  <si>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021 0081</t>
  </si>
  <si>
    <t>Проведение конкурсов, фестивалей, конференций в рамках подпрограммы "Развитие кадрового потенциала отрасли" муниципальной программы "Развитие образования Пировского района"</t>
  </si>
  <si>
    <t>022 0105</t>
  </si>
  <si>
    <t>Подпрограмма «Господдержка детей-сирот, расширение практики применения семейных форм воспитания»</t>
  </si>
  <si>
    <t>Субвенции на осуществление государственных полномочий по организации и осуществлению деятельности по опеке и попечительству в отношении несовершеннолетних в рамках подпрограммы «Господдержка детей-сирот, расширение практики применения семейных форм воспитания» муниципальной программы  «Развитие образования Пировского района»</t>
  </si>
  <si>
    <t>Подпрограмма «Обеспечение реализации государственной программы и прочие мероприятия в области образования»</t>
  </si>
  <si>
    <t>Руководство и управление в сфере установленных функций органов местного сомоуправления в рамках подпрограммы «Обеспечение реализации государственной программы и прочие мероприятия в области образования» муниципальной программы «Развитие образования Пировского района»</t>
  </si>
  <si>
    <t>Обеспечение деятельности (оказание услуг) подведомственных учреждений в рамках подпрограммы «Обеспечение реализации государственной программы и прочие мероприятия в области образования» муниципальной программы «Развитие образования Пировского района»</t>
  </si>
  <si>
    <t>Субвенции на обеспечение питанием детей, обучающихся в муниципальных и частных образовательных организациях, реализующих основные общеобразовательные программы, без взимания платы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</si>
  <si>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Субвенции на обеспечение выделения денежных средств на осуществление присмотра и ухода за детьми-инвалидами, детьми-сиротами и детьми, оставшимися без попечения родителей, а также детьми с туберкулезной интоксикацией, обучающимися в муниципальных образовательных организациях, реализующих образовательную программу дошкольного образования, без взимания родительской платы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</si>
  <si>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Охрана семьи и детства</t>
  </si>
  <si>
    <t>1004</t>
  </si>
  <si>
    <t>Субвенции на выплату и доставку компенсации части родительской платы за присмотр и уход за детьми в образовательных организациях края, реализующих образовательную программу дошкольного образования,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</si>
  <si>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Финансовое управление администрации Пировского района</t>
  </si>
  <si>
    <t>Общегосударственные вопросы</t>
  </si>
  <si>
    <t>0100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</si>
  <si>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</si>
  <si>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</si>
  <si>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Муниципальная программа Пировского района "Управление муниципальными финансами"</t>
  </si>
  <si>
    <t>910</t>
  </si>
  <si>
    <t>Подпрограмма "Обеспечение реализации муниципальной программы и прочие мероприятия"</t>
  </si>
  <si>
    <t>Руководство и управление в сфере установленных функций органов местного сомоуправления в рамках подпрограммы «Обеспечение реализации муниципальной программы и прочие мероприятия» муниципальной программы Пировского района «Управление муниципальными финансами»</t>
  </si>
  <si>
    <t>Другие общегосударственные вопросы</t>
  </si>
  <si>
    <t>0113</t>
  </si>
  <si>
    <t>Непрограммные расходы отдельных органов местного самоуправления</t>
  </si>
  <si>
    <t>250 0000</t>
  </si>
  <si>
    <t>Функционирование финансового управления администрации Пировского района</t>
  </si>
  <si>
    <t>251 0000</t>
  </si>
  <si>
    <t>Субвенции бюджетам муниципальных образований на выполнение государственных полномочий по созданию и обеспечению деятельности административных комиссий по финансовому управлению администрации Пировского района в рамках непрограммных расходов отдельных органов местного самоуправления</t>
  </si>
  <si>
    <t>Национальная оборона</t>
  </si>
  <si>
    <t>0200</t>
  </si>
  <si>
    <t>Мобилизационная и вневойсковая подготовка</t>
  </si>
  <si>
    <t>0203</t>
  </si>
  <si>
    <t>Осуществление первичного воинского учета на территориях, где отсутствуют военные комиссариаты по финансовому управлению администрации Пировского района в рамках непрограммных расходов отдельных органов местного самоуправления</t>
  </si>
  <si>
    <t>1400</t>
  </si>
  <si>
    <t>Дотации на выравнивание бюджетной обеспеченности субъектов Российской Федерации и муниципальных образований</t>
  </si>
  <si>
    <t>1401</t>
  </si>
  <si>
    <t>Дотации</t>
  </si>
  <si>
    <t>Функционирование высшего должностного лица субъекта Российской Федерации</t>
  </si>
  <si>
    <t>0102</t>
  </si>
  <si>
    <t>Непрограммные расходы главы района и органа местного самоуправления</t>
  </si>
  <si>
    <t>Функционирование главы района и органа местного самоуправления</t>
  </si>
  <si>
    <t>Руководство и управление в сфере установленных функций органов местного самоуправления в рамках непрограмных расходов</t>
  </si>
  <si>
    <t xml:space="preserve">Расходы на выплату персоналу в целях обеспечениявыполнения функций государственными (муниципальными) органами,казенными учреждениями, органами управления государственными внебюджетными фондами </t>
  </si>
  <si>
    <t>Расходы на выплаты персоналу государственных (муниципальных органов)</t>
  </si>
  <si>
    <t>Функционирование законодательных (представительных) органов государственной власти и местного самоуправления</t>
  </si>
  <si>
    <t>0103</t>
  </si>
  <si>
    <t>Непрограммные расходы районного Совета депутатов</t>
  </si>
  <si>
    <t>Функционирование представительных органов местного самоуправления</t>
  </si>
  <si>
    <t>0104</t>
  </si>
  <si>
    <t>Иные бюджетные ассигнования</t>
  </si>
  <si>
    <t>Уплата налогов, сборов и иных платежей</t>
  </si>
  <si>
    <t>Резервные фонды</t>
  </si>
  <si>
    <t>0111</t>
  </si>
  <si>
    <t>Резервные фонды местных администраций</t>
  </si>
  <si>
    <t>Резервный фонд Пировского района в рамках непрограммных расходов</t>
  </si>
  <si>
    <t>Муниципальная программа Пировского района "Молодежь Пировского района в 21веке"</t>
  </si>
  <si>
    <t>Подпрограмма "Создание безопасных и комфортных условий функционирования объектов муниципальной собственности"</t>
  </si>
  <si>
    <t>Социальные выплаты гражданам кроме публичных нормативных социальных выплат</t>
  </si>
  <si>
    <t>Национальна безопасность и правоохранительная деятельность</t>
  </si>
  <si>
    <t>0300</t>
  </si>
  <si>
    <t>Защита населения и территории от чрезвызайных ситуаций природного и техногенного характера, гражданская оборона</t>
  </si>
  <si>
    <t>0309</t>
  </si>
  <si>
    <t>0500000</t>
  </si>
  <si>
    <t>Расходы на выплаты персоналу казенных  учреждений</t>
  </si>
  <si>
    <t>Национальная экономика</t>
  </si>
  <si>
    <t>0400</t>
  </si>
  <si>
    <t>Сельское хозяйство и рыболовство</t>
  </si>
  <si>
    <t>0405</t>
  </si>
  <si>
    <t>0420000</t>
  </si>
  <si>
    <t>0427853</t>
  </si>
  <si>
    <t>Подпрограмма "Поддержка и дальнейшее развитие малых форм хозяйствования на селе и повышение уровня доходов сельского населения" на 2014-2016 годы</t>
  </si>
  <si>
    <t>0440000</t>
  </si>
  <si>
    <t>Субсидии на возмещение части затрат на уплату  процентов по кредитам, полученным в российских кредитных организациях, на развитиемалых форм хозяйствования (за счет средств краевого бюджета) в рамках подпрограммы  "Поддержка и дальнейшее развитие малых форм хозяйствования на селе и повышение уровня доходов сельского населения" на 2014-2016 годы муниципальной программы Пировского района "Развитие сельского хозяйства в Пировском районе" на 2014-2016 годы</t>
  </si>
  <si>
    <t>0442248</t>
  </si>
  <si>
    <t>Субсидии юридическим лицам (кроме некомерческих организаций), индивидуальным предпринимателям, физическим лицам</t>
  </si>
  <si>
    <t>Субвенция на выполнение полномочий по предоставлению субсидий ЛПХ  в рамках подпрограммы  "Поддержка и дальнейшее развитие малых форм хозяйствования на селе и повышение уровня доходов сельского населения" на 2014-2016 годы муниципальной программы Пировского района "Развитие сельского хозяйства в Пировском районе" на 2014-2016 годы</t>
  </si>
  <si>
    <t>0445055</t>
  </si>
  <si>
    <t>Транспорт</t>
  </si>
  <si>
    <t>0408</t>
  </si>
  <si>
    <t>Дорожное хозяйство (дорожные фонды)</t>
  </si>
  <si>
    <t>0409</t>
  </si>
  <si>
    <t>Жилищно-коммунальное хозяйство</t>
  </si>
  <si>
    <t>0500</t>
  </si>
  <si>
    <t>Коммунальное хозяйство</t>
  </si>
  <si>
    <t>0502</t>
  </si>
  <si>
    <t>0530000</t>
  </si>
  <si>
    <t>0530014</t>
  </si>
  <si>
    <t>Иные межбюджетные трансферты</t>
  </si>
  <si>
    <t>Другие вопросы в области жилищно-коммунального хозяйства</t>
  </si>
  <si>
    <t>0505</t>
  </si>
  <si>
    <t>0510000</t>
  </si>
  <si>
    <t>0510025</t>
  </si>
  <si>
    <t>Здравоохранение</t>
  </si>
  <si>
    <t>0900</t>
  </si>
  <si>
    <t>Другие вопросы в области здравоохранения</t>
  </si>
  <si>
    <t>0909</t>
  </si>
  <si>
    <t>Социальное обеспечение население</t>
  </si>
  <si>
    <t xml:space="preserve">Подпрограмма "Устойчивое развитие сельских территорий" </t>
  </si>
  <si>
    <t>Субвенция на реализацию Закона края от 26.12.2006 года № 21-5589 " О наделении органов местного самоуправления муниципальных районов государственными полномочиями по созданию и обеспечению деятельности комиссии по делам несовершеннолетних в рамках отдельных мероприятий муниципальной программы Пировского района "Молодежь Пировского района в 21веке"</t>
  </si>
  <si>
    <t xml:space="preserve">Муниципальная программа Пировского района "Содействие развитию местного самоуправления" </t>
  </si>
  <si>
    <t xml:space="preserve">Муниципальная программа Пировского района "Реформирование и модернизация жилищно-коммунального хозяйства и повышение энергетической эффективности Пировского района" </t>
  </si>
  <si>
    <t xml:space="preserve">Субсидия на организацию,проведение мероприятия по отлову, учету, содержанию и иному обращению с безнадзорными животными рамках подпрограммы "Предупреждение возникновения и распространения заболеваний, опасных для человека и животных" муниципальной программы Пировского района "Развитие сельского хозяйства в Пировском районе" </t>
  </si>
  <si>
    <t xml:space="preserve">Подпрограмма "Предупреждение возникновения и распространения заболеваний, опасных для человека и животных" </t>
  </si>
  <si>
    <t>Резервные средства</t>
  </si>
  <si>
    <t>Другие вопросы в области национальной экономики</t>
  </si>
  <si>
    <t>0412</t>
  </si>
  <si>
    <t xml:space="preserve">Муниципальная программа Пировского района "Развитие культуры" </t>
  </si>
  <si>
    <t xml:space="preserve">Реализация государственных полномочий в области архивного дела в рамках подпрограммы "Развитие архивного дела в Пировском районе" муниципальной программы Пировского района "Развитие культуры" </t>
  </si>
  <si>
    <t xml:space="preserve">Создание безопасных и комфортных условий функционирования объектов муниципальной собственности в рамках подпрограммы "Создание безопасных и комфортных условий функционирования объектов муниципальной собственности" муниципальной программы Пировского района "Содействие развитию местного самоуправления" </t>
  </si>
  <si>
    <t xml:space="preserve">Повышение квалификации муниципальных служащих в рамках подпрограммы "Развитие кдрового потенциала" муниципальной программы Пировского района "Содействие развитию местного самоуправления" </t>
  </si>
  <si>
    <t xml:space="preserve">Обеспечение правовой, консультационной, методической, информационно-просветительской поддержки органов местного самоуправления в рамках отдельных мероприятий муниципальной программы Пировского района "Содействие развитию местного самоуправления" </t>
  </si>
  <si>
    <t xml:space="preserve">Муниципальная программа Пировского района "Управление муниципальным имуществом" </t>
  </si>
  <si>
    <t xml:space="preserve">Подпрограмма "Развитие земельно-имущественных отношений на территории Пировского района" </t>
  </si>
  <si>
    <t xml:space="preserve">Приватизация, инвентаризация, учет и регистрация  муниципального имущества в рамках подпрограммы "Развитие земельно-имущественных отношений на территории Пировского района"  муниципальной программы Пировского района "Управление муниципальным имуществом" </t>
  </si>
  <si>
    <t xml:space="preserve">Подпрограмма "Содержание и обслуживание казны Пировского района" </t>
  </si>
  <si>
    <t xml:space="preserve">Управление муниципальным имуществом в рамках подпрограммы "Содержание и обслуживание казны Пировского района"  муниципальной программы Пировского района "Управление муниципальным имуществом" </t>
  </si>
  <si>
    <t xml:space="preserve">Муниципальная программа Пировского района "Развитие сельского хозяйства в Пировском районе" </t>
  </si>
  <si>
    <t xml:space="preserve">Подпрограмма "Обеспечение реализации муниципальной программы" </t>
  </si>
  <si>
    <t xml:space="preserve">Субвенция на выполнение отдельных функций и полномочий по решению вопросов поддержки сельскохозяйственного производства в рамках подпрограммы "Обеспечение реализации муниципальной программы" муниципальной программы Пировского района "Развитие сельского хозяйства в Пировском районе" </t>
  </si>
  <si>
    <t xml:space="preserve">Подпрограмма "Капитальный ремонт и модернизация систем коммунальной инфраструктуры" </t>
  </si>
  <si>
    <t xml:space="preserve">Замена отслуживших свой срок труб, замена теплоизоляции, прокладка новых водопроводных сетей в рамках подпрограммы "Капитальный ремонт и модернизация систем коммунальной инфраструктуры"  муниципальной программы Пировского района "Реформирование и модернизация жилищно-коммунального хозяйства и повышение энергетической эффективности Пировского района" </t>
  </si>
  <si>
    <t xml:space="preserve">Подпрограмма "Энергосбережение и повышение энергетической эффективности в муниципальном образовании" </t>
  </si>
  <si>
    <t xml:space="preserve">Ремонт систем электроснабжения, теплоснабжения, проведение электромонтажных и измерительных работ.Капитальный ремонт строительных конструкций здания.Размещение информации в СМИ, информационное сопровождение в сфере энергосбережения  в рамках подпрограммы "Энергосбережение и повышение энергетической эффективности в муниципальном образовании"  муниципальной программы Пировского района "Реформирование и модернизация жилищно-коммунального хозяйства и повышение энергетической эффективности Пировского района" </t>
  </si>
  <si>
    <t xml:space="preserve">Подпрограмма " Организация и проведение акарицидных обработок мест массового отдыха населения в Пировском районе" </t>
  </si>
  <si>
    <t>Обеспечение деятельности (оказание услуг) подведомственных учреждений в рамках подпрограммы "Обеспечение условий реализации муниципальной программы и прочие мероприятия" муниципальной программы "Развитие культуры"</t>
  </si>
  <si>
    <t>Региональные выплаты и выплаты, обеспечивающие уровень заработной платы работников бюджетной сферы не ниже размера минимальной заработной платы (минимального размера оплаты труда) в рамках подпрограммы "Обеспечение условий реализации муниципальной программы и прочие мероприятия" муниципальной программы "Развитие культуры"</t>
  </si>
  <si>
    <t>Региональные выплаты и выплаты, обеспечивающие уровень заработной платы работников бюджетной сферы не ниже размера минимальной заработной платы (минимального размера оплаты труда) в рамках подпрограммы  "Обеспечение условий реализации муниципальной программы и прочие мероприятия" муниципальной программы "Развитие культуры"</t>
  </si>
  <si>
    <t>Мероприятия направленные на оплату стоимости набора продуктов питания или готовых блюд и их транспортировки в лагерях с дневным пребыванием детей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</si>
  <si>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Мероприятия направленные на оплату стоимости путевок для детей в краевые государственные и негосударственные организации отдыха, оздоровления и занятости детей, зарегистрированные на территории края, муниципальные загородные оздоровительные лагеря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</si>
  <si>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0830148</t>
  </si>
  <si>
    <t>320</t>
  </si>
  <si>
    <t>Развитие кадровых ресурсов районной системы образования за счет средств краевого бюджета в рамках подпрограммы «Развитие кадрового потенциала отрасли» муниципальной программы «Развитие образования Пировского района»</t>
  </si>
  <si>
    <t>Мероприятия направленные на выполнение субсидий  по строительству (приобретению) жилья, предоставляемого  молодым семьям и молодым специалистам по договорам найма жилого помещения в рамках подпрограммы "Устойчивое развитие сельских территорий"   муниципальной программы Пировского района "Развитие сельского хозяйства в Пировском районе"</t>
  </si>
  <si>
    <t>0220063</t>
  </si>
  <si>
    <t>Всего</t>
  </si>
  <si>
    <t>Культура и кинематография</t>
  </si>
  <si>
    <t>Физическая культура и спорт</t>
  </si>
  <si>
    <t>Мероприятия направленные на комплектование книжных фондов библиотек муниципальных образований за счет краевого бюджета в рамках подпрограммы "Обеспечение условий реализации муниципальной программы и прочие мероприятия" муниципальной программы "Развитие культуры"</t>
  </si>
  <si>
    <t>Мероприятия направленные на оснащение МБУК МЦБС Пировского района компьютерным оборудованием и программным обеспечением, в том числе для ведения электронного каталога в рамках подпрограммы "Обеспечение условий реализации муниципальной программы и прочие мероприятия" муниципальной программы "Развитие культуры"</t>
  </si>
  <si>
    <t>Публичные нормативные социальные выплаты населению</t>
  </si>
  <si>
    <t>1</t>
  </si>
  <si>
    <t>2</t>
  </si>
  <si>
    <t>3</t>
  </si>
  <si>
    <t>5</t>
  </si>
  <si>
    <t>6</t>
  </si>
  <si>
    <t>7</t>
  </si>
  <si>
    <t>8</t>
  </si>
  <si>
    <t>9</t>
  </si>
  <si>
    <t>10</t>
  </si>
  <si>
    <t>12</t>
  </si>
  <si>
    <t>13</t>
  </si>
  <si>
    <t>15</t>
  </si>
  <si>
    <t>16</t>
  </si>
  <si>
    <t>71</t>
  </si>
  <si>
    <t>72</t>
  </si>
  <si>
    <t>73</t>
  </si>
  <si>
    <t>74</t>
  </si>
  <si>
    <t>75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</si>
  <si>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</si>
  <si>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</si>
  <si>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</si>
  <si>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</si>
  <si>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</si>
  <si>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</si>
  <si>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</si>
  <si>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</si>
  <si>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</si>
  <si>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</si>
  <si>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</si>
  <si>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</si>
  <si>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</si>
  <si>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</si>
  <si>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</si>
  <si>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</si>
  <si>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</si>
  <si>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</si>
  <si>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</si>
  <si>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</si>
  <si>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</si>
  <si>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</si>
  <si>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</si>
  <si>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</si>
  <si>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</si>
  <si>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</si>
  <si>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</si>
  <si>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</si>
  <si>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</si>
  <si>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</si>
  <si>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</si>
  <si>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</si>
  <si>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</si>
  <si>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</si>
  <si>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</si>
  <si>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</si>
  <si>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</si>
  <si>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</si>
  <si>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</si>
  <si>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</si>
  <si>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</si>
  <si>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</si>
  <si>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</si>
  <si>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</si>
  <si>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214</t>
  </si>
  <si>
    <t>215</t>
  </si>
  <si>
    <t>216</t>
  </si>
  <si>
    <t>217</t>
  </si>
  <si>
    <t>218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</si>
  <si>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</si>
  <si>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</si>
  <si>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</si>
  <si>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</si>
  <si>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</si>
  <si>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</si>
  <si>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</si>
  <si>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</si>
  <si>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</si>
  <si>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</si>
  <si>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</si>
  <si>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</si>
  <si>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</si>
  <si>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</si>
  <si>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</si>
  <si>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</si>
  <si>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</si>
  <si>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</si>
  <si>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</si>
  <si>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</si>
  <si>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</si>
  <si>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</si>
  <si>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</si>
  <si>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</si>
  <si>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</si>
  <si>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</si>
  <si>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</si>
  <si>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</si>
  <si>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</si>
  <si>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</si>
  <si>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</si>
  <si>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</si>
  <si>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</si>
  <si>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</si>
  <si>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261</t>
  </si>
  <si>
    <t>262</t>
  </si>
  <si>
    <t>263</t>
  </si>
  <si>
    <t>264</t>
  </si>
  <si>
    <t>266</t>
  </si>
  <si>
    <t>267</t>
  </si>
  <si>
    <t>268</t>
  </si>
  <si>
    <t>269</t>
  </si>
  <si>
    <t>273</t>
  </si>
  <si>
    <t>274</t>
  </si>
  <si>
    <t>275</t>
  </si>
  <si>
    <t>276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</si>
  <si>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</si>
  <si>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</si>
  <si>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</si>
  <si>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</si>
  <si>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</si>
  <si>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</si>
  <si>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</si>
  <si>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</si>
  <si>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</si>
  <si>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</si>
  <si>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</si>
  <si>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</si>
  <si>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</si>
  <si>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</si>
  <si>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</si>
  <si>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</si>
  <si>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</si>
  <si>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</si>
  <si>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</si>
  <si>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301</t>
  </si>
  <si>
    <t>302</t>
  </si>
  <si>
    <t>303</t>
  </si>
  <si>
    <t>304</t>
  </si>
  <si>
    <t>309</t>
  </si>
  <si>
    <t>311</t>
  </si>
  <si>
    <t>314</t>
  </si>
  <si>
    <t>315</t>
  </si>
  <si>
    <t>316</t>
  </si>
  <si>
    <t>317</t>
  </si>
  <si>
    <t>318</t>
  </si>
  <si>
    <t>319</t>
  </si>
  <si>
    <t>321</t>
  </si>
  <si>
    <t>322</t>
  </si>
  <si>
    <t>323</t>
  </si>
  <si>
    <t>324</t>
  </si>
  <si>
    <t>325</t>
  </si>
  <si>
    <t>327</t>
  </si>
  <si>
    <t>332</t>
  </si>
  <si>
    <t>333</t>
  </si>
  <si>
    <t>334</t>
  </si>
  <si>
    <t>338</t>
  </si>
  <si>
    <t>341</t>
  </si>
  <si>
    <t>342</t>
  </si>
  <si>
    <t>343</t>
  </si>
  <si>
    <t>344</t>
  </si>
  <si>
    <t>345</t>
  </si>
  <si>
    <t>346</t>
  </si>
  <si>
    <t>347</t>
  </si>
  <si>
    <t>350</t>
  </si>
  <si>
    <t>353</t>
  </si>
  <si>
    <t>354</t>
  </si>
  <si>
    <t>355</t>
  </si>
  <si>
    <t>356</t>
  </si>
  <si>
    <t>357</t>
  </si>
  <si>
    <t>358</t>
  </si>
  <si>
    <t>359</t>
  </si>
  <si>
    <t>361</t>
  </si>
  <si>
    <t>362</t>
  </si>
  <si>
    <t>363</t>
  </si>
  <si>
    <t>364</t>
  </si>
  <si>
    <t>365</t>
  </si>
  <si>
    <t>366</t>
  </si>
  <si>
    <t>371</t>
  </si>
  <si>
    <t>372</t>
  </si>
  <si>
    <t>373</t>
  </si>
  <si>
    <t>374</t>
  </si>
  <si>
    <t>375</t>
  </si>
  <si>
    <t>378</t>
  </si>
  <si>
    <t>379</t>
  </si>
  <si>
    <t>380</t>
  </si>
  <si>
    <t>381</t>
  </si>
  <si>
    <t>383</t>
  </si>
  <si>
    <t>384</t>
  </si>
  <si>
    <t>385</t>
  </si>
  <si>
    <t>386</t>
  </si>
  <si>
    <t>387</t>
  </si>
  <si>
    <t>388</t>
  </si>
  <si>
    <t>389</t>
  </si>
  <si>
    <t>390</t>
  </si>
  <si>
    <t>392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</si>
  <si>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</si>
  <si>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</si>
  <si>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</si>
  <si>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</si>
  <si>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</si>
  <si>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</si>
  <si>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</si>
  <si>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</si>
  <si>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</si>
  <si>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</si>
  <si>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</si>
  <si>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</si>
  <si>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</si>
  <si>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</si>
  <si>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</si>
  <si>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520</t>
  </si>
  <si>
    <t>529</t>
  </si>
  <si>
    <t>531</t>
  </si>
  <si>
    <t>532</t>
  </si>
  <si>
    <t>533</t>
  </si>
  <si>
    <t>534</t>
  </si>
  <si>
    <t xml:space="preserve">Субсидии на возмещение части затрат на уплату процентов по кредитам, полученным в Российских кредитных организациях, и займам, полученным в сельскохозяйственных кредитных потребительских кооперативах, на развитие малых форм хозяйствования в рамках подпрограммы "Поддержка малых форм хозяйствования" муниципальной программы Пировского района "Развитие сельского хозяйства в Пировском районе" </t>
  </si>
  <si>
    <t>Подпрограмма "Поддержка малых форм хозяйствования"</t>
  </si>
  <si>
    <t>Субсидии юридическим лицам (кроме некоммерческих организаций), индивидуальным предпринимателям, физическим лицам</t>
  </si>
  <si>
    <t>Обеспечение деятельности (оказание услуг) подведомственных учреждений в рамках подпрограммы "Обеспечение условий реализации муниципальной программы и прочие мероприятия" муниципальной программы Пировского района "Развитие культуры"</t>
  </si>
  <si>
    <t>0830052</t>
  </si>
  <si>
    <t xml:space="preserve">Субсидии бюджетам муниципальных образований на оснащение муниципальных музеев и библиотек Красноярского края программным обеспечением, в том числе для ведения электронного каталога в рамках подпрограммы "Обеспечение условий реализации муниципальной программы и прочие мероприятия" </t>
  </si>
  <si>
    <t>0837485</t>
  </si>
  <si>
    <t>800</t>
  </si>
  <si>
    <t>850</t>
  </si>
  <si>
    <t>021 7901</t>
  </si>
  <si>
    <t>Субсидии бюджетам муниципальных образований на приобретение и установку дорожных знаков на участках автодорог местного значения вблизи детского учреждения (школы), на проезжей части которых возможно появление детей, по финансовому управлению администрации Пировского района в рамках непрограммных расходов отдельных органов местного самоуправления</t>
  </si>
  <si>
    <t>251 7491</t>
  </si>
  <si>
    <t>Субсидии</t>
  </si>
  <si>
    <t>Субсидии бюджетам муниципальных образований на содержание автомобильных дорог общего пользования местного значения городских округов, городских и сельских поселений по финансовому управлению администрации Пировского района в рамках непрограммных расходов отдельных органов местного самоуправления</t>
  </si>
  <si>
    <t>251 7508</t>
  </si>
  <si>
    <t>395</t>
  </si>
  <si>
    <t>397</t>
  </si>
  <si>
    <t>398</t>
  </si>
  <si>
    <t>399</t>
  </si>
  <si>
    <t>400</t>
  </si>
  <si>
    <t>401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</si>
  <si>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</si>
  <si>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</si>
  <si>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</si>
  <si>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</si>
  <si>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</si>
  <si>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</si>
  <si>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</si>
  <si>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</si>
  <si>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</si>
  <si>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</si>
  <si>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</si>
  <si>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</si>
  <si>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</si>
  <si>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</si>
  <si>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</si>
  <si>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</si>
  <si>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</si>
  <si>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</si>
  <si>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</si>
  <si>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</si>
  <si>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</si>
  <si>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</si>
  <si>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</si>
  <si>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</si>
  <si>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</si>
  <si>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</si>
  <si>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</si>
  <si>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</si>
  <si>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</si>
  <si>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</si>
  <si>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</si>
  <si>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</si>
  <si>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</si>
  <si>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</si>
  <si>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</si>
  <si>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</si>
  <si>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</si>
  <si>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</si>
  <si>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</si>
  <si>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</si>
  <si>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444</t>
  </si>
  <si>
    <t>445</t>
  </si>
  <si>
    <t>446</t>
  </si>
  <si>
    <t>447</t>
  </si>
  <si>
    <t>448</t>
  </si>
  <si>
    <t>449</t>
  </si>
  <si>
    <t>450</t>
  </si>
  <si>
    <t>451</t>
  </si>
  <si>
    <t>452</t>
  </si>
  <si>
    <t>453</t>
  </si>
  <si>
    <t>454</t>
  </si>
  <si>
    <t>455</t>
  </si>
  <si>
    <t>456</t>
  </si>
  <si>
    <t>457</t>
  </si>
  <si>
    <t>459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</si>
  <si>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</si>
  <si>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</si>
  <si>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</si>
  <si>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</si>
  <si>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</si>
  <si>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</si>
  <si>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</si>
  <si>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</si>
  <si>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</si>
  <si>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</si>
  <si>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</si>
  <si>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</si>
  <si>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</si>
  <si>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</si>
  <si>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474</t>
  </si>
  <si>
    <t>475</t>
  </si>
  <si>
    <t>477</t>
  </si>
  <si>
    <t>478</t>
  </si>
  <si>
    <t>479</t>
  </si>
  <si>
    <t>480</t>
  </si>
  <si>
    <t>481</t>
  </si>
  <si>
    <t>482</t>
  </si>
  <si>
    <t>483</t>
  </si>
  <si>
    <t>484</t>
  </si>
  <si>
    <t>485</t>
  </si>
  <si>
    <t>486</t>
  </si>
  <si>
    <t>487</t>
  </si>
  <si>
    <t>488</t>
  </si>
  <si>
    <t>489</t>
  </si>
  <si>
    <t>490</t>
  </si>
  <si>
    <t>491</t>
  </si>
  <si>
    <t>492</t>
  </si>
  <si>
    <t>493</t>
  </si>
  <si>
    <t>494</t>
  </si>
  <si>
    <t>495</t>
  </si>
  <si>
    <t>496</t>
  </si>
  <si>
    <t>497</t>
  </si>
  <si>
    <t>498</t>
  </si>
  <si>
    <t>499</t>
  </si>
  <si>
    <t>501</t>
  </si>
  <si>
    <t>502</t>
  </si>
  <si>
    <t>Мероприятия, направленные на реализацию субсидии на приобретение и монтаж модульных санитарных узлов и септика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</si>
  <si>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4</t>
  </si>
  <si>
    <t>Субсидии на возмещение части процентной ставки по долгосрочным, среднесрочным и краткосрочным кредитам, взятым малыми формами хозяйствования за счет средств федерального бюджета в рамках подпрограммы "Поддержка малых форм хозяйствования" муниципальной программы Пировского района "Развитие сельского хозяйства Пировского района"</t>
  </si>
  <si>
    <t>Субсидии бюджетам муниципальных образований на частичное финансирование (возмещение) расходов на выплаты младшим воспитателям и помошникам воспитателей в муниципальных образовательных учреждениях, реализующих основную общеобразовательную программу дошкольного образования детей, в рамках подпрограммы "Развитие дошкольного, общего и дополнительного образования детей" муниципальной программы "Развитие образования Пировского района"</t>
  </si>
  <si>
    <t>0217558</t>
  </si>
  <si>
    <t>Субвенции бюджетам муниципальных образоаний на обеспечение предоставления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федерального бюджета в рамках подпрограммы "Господдержка детей-серот, расширение практики применения семейных форм воспитания" муниципальной программы "Развитие образования Пировского района"</t>
  </si>
  <si>
    <t>Бюджетные инвестиции</t>
  </si>
  <si>
    <t>Субвенции бюджетам муниципальных образований на 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 за счет средств краевого бюджета в рамках подпрограммы "Господдержка детей-сирот, расширение практики применения семейных форм вопитания" муниципальной программы "Развитие образования Пировского района"</t>
  </si>
  <si>
    <t>Прочие межбюджетные трансферты общего характера</t>
  </si>
  <si>
    <t>1403</t>
  </si>
  <si>
    <t>2510000</t>
  </si>
  <si>
    <t>2500000</t>
  </si>
  <si>
    <t>Региональные выплаты и выплаты, обеспечивающие уровень заработной платы работников бюджетной сферы не ниже размера минимальной заработной платы (минимального размера оплаты труда)  по финансовому управлению администрации Пировского района в рамках непрограммных расходов отдельных органов местного самоуправления</t>
  </si>
  <si>
    <t>2511021</t>
  </si>
  <si>
    <t>Мероприятия, направленные на частичное финансирование (возмещение) расходов на выплаты младшим воспитателям и помощникам воспитателей в муниципальных образовательных учреждениях, реализующих основную общеобразовательную программу дошкольного образования детей,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</si>
  <si>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0217902</t>
  </si>
  <si>
    <t>Субвенция бюджетам муниципальных образований на осуществление государственных полномочий по осуществлению уведомлений регистрации коллективных договоров и территориальных соглашений и контроля за их выполнением по министерству экономики и регионального развития Красноярского края в рамках непрограммных расходов</t>
  </si>
  <si>
    <t>Персональные выплаты, установленные в целях повышения оплаты труда молодым специалистам в рамках подпрограммы "Сохранение культурного наслендия" муниципальной программы Пировского района "Развитие культуры"</t>
  </si>
  <si>
    <t>Персональные выплаты, установленные в целях повышения оплаты труда молодым специалистам в рамках подпрограммы "Поддержка искусства и народного творчества" муниципальной программы "Развитие культуры"</t>
  </si>
  <si>
    <t>Премии и гранты</t>
  </si>
  <si>
    <t>17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</si>
  <si>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</si>
  <si>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</si>
  <si>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</si>
  <si>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</si>
  <si>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</si>
  <si>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</si>
  <si>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</si>
  <si>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</si>
  <si>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</si>
  <si>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</si>
  <si>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</si>
  <si>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</si>
  <si>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</si>
  <si>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</si>
  <si>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</si>
  <si>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</si>
  <si>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</si>
  <si>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</si>
  <si>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</si>
  <si>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</si>
  <si>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</si>
  <si>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</si>
  <si>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</si>
  <si>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</si>
  <si>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</si>
  <si>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</si>
  <si>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</si>
  <si>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</si>
  <si>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</si>
  <si>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</si>
  <si>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</si>
  <si>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</si>
  <si>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</si>
  <si>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</si>
  <si>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</si>
  <si>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</si>
  <si>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</si>
  <si>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</si>
  <si>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</si>
  <si>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</si>
  <si>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</si>
  <si>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</si>
  <si>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</si>
  <si>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</si>
  <si>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76</t>
  </si>
  <si>
    <t>77</t>
  </si>
  <si>
    <t>78</t>
  </si>
  <si>
    <t>79</t>
  </si>
  <si>
    <t>80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</si>
  <si>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</si>
  <si>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</si>
  <si>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</si>
  <si>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</si>
  <si>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</si>
  <si>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</si>
  <si>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</si>
  <si>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</si>
  <si>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</si>
  <si>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</si>
  <si>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</si>
  <si>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</si>
  <si>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</si>
  <si>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</si>
  <si>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</si>
  <si>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</si>
  <si>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</si>
  <si>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</si>
  <si>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</si>
  <si>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</si>
  <si>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</si>
  <si>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</si>
  <si>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</si>
  <si>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</si>
  <si>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</si>
  <si>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</si>
  <si>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</si>
  <si>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</si>
  <si>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</si>
  <si>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121</t>
  </si>
  <si>
    <t>122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</si>
  <si>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</si>
  <si>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</si>
  <si>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</si>
  <si>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</si>
  <si>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</si>
  <si>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</si>
  <si>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</si>
  <si>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</si>
  <si>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</si>
  <si>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</si>
  <si>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</si>
  <si>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</si>
  <si>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</si>
  <si>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</si>
  <si>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</si>
  <si>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</si>
  <si>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</si>
  <si>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</si>
  <si>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</si>
  <si>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</si>
  <si>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</si>
  <si>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</si>
  <si>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</si>
  <si>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</si>
  <si>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</si>
  <si>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</si>
  <si>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</si>
  <si>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</si>
  <si>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</si>
  <si>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</si>
  <si>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</si>
  <si>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</si>
  <si>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</si>
  <si>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</si>
  <si>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</si>
  <si>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</si>
  <si>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</si>
  <si>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</si>
  <si>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</si>
  <si>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</si>
  <si>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278</t>
  </si>
  <si>
    <t>279</t>
  </si>
  <si>
    <t>280</t>
  </si>
  <si>
    <t>Подпрограмма "Развитие кадрового потенциала органов местного самоуправления"</t>
  </si>
  <si>
    <t xml:space="preserve">Выплата стипендий студентам, предоставление жилья  и выплата подъемных специалистам района в рамках подпрограммы "Развитие кадрового потенциала органов местного самоуправления" муниципальной программы Пировского района "Содействие развитию местного самоуправления" </t>
  </si>
  <si>
    <t xml:space="preserve">Расходы на выплату персоналу в целях обеспечения выполнения функций государственными (муниципальными) органами ,казенными учреждениями, органами управления государственными внебюджетными фондами </t>
  </si>
  <si>
    <t xml:space="preserve">Расходы на выплату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</si>
  <si>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Функционирование Правительства Российской Федерации, высших органов исполнительной власти субъектов Российской Федерации, местных администраций</t>
  </si>
  <si>
    <t xml:space="preserve">Расходы на выплату персоналу в целях обеспечениявыполнения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</si>
  <si>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Персональные выплаты, установленные в целях повышения оплаты труда молодым специалистам в рамках подпрограммы "Развитие дошкольного, общего и дополнительного образования детей" муниципальной программы "Развитие образования Пировского района"</t>
  </si>
  <si>
    <t>Судебная система</t>
  </si>
  <si>
    <t>0105</t>
  </si>
  <si>
    <t>Осуществление полномочий по составлению (изменению) списков кандидатов в присяжные заседатели федеральных судлв общей юрисдикции в Российской Федерации в рамках непрограммных расходов</t>
  </si>
  <si>
    <t>0700000000</t>
  </si>
  <si>
    <t>0700076040</t>
  </si>
  <si>
    <t>0800000000</t>
  </si>
  <si>
    <t>0840075190</t>
  </si>
  <si>
    <t>1000000000</t>
  </si>
  <si>
    <t>1010000000</t>
  </si>
  <si>
    <t>1010078520</t>
  </si>
  <si>
    <t>1000000290</t>
  </si>
  <si>
    <t>1030000000</t>
  </si>
  <si>
    <t>1030001030</t>
  </si>
  <si>
    <t>1030000630</t>
  </si>
  <si>
    <t>1100000000</t>
  </si>
  <si>
    <t>1110000000</t>
  </si>
  <si>
    <t>1110078510</t>
  </si>
  <si>
    <t>1120000000</t>
  </si>
  <si>
    <t>1120078510</t>
  </si>
  <si>
    <t>2110074290</t>
  </si>
  <si>
    <t>0500000000</t>
  </si>
  <si>
    <t>0540000000</t>
  </si>
  <si>
    <t>0540001120</t>
  </si>
  <si>
    <t>0400000000</t>
  </si>
  <si>
    <t>0410000000</t>
  </si>
  <si>
    <t>0410075170</t>
  </si>
  <si>
    <t>0430000000</t>
  </si>
  <si>
    <t>0430075180</t>
  </si>
  <si>
    <t>0440000000</t>
  </si>
  <si>
    <t>0440022480</t>
  </si>
  <si>
    <t>0900000000</t>
  </si>
  <si>
    <t>0900078010</t>
  </si>
  <si>
    <t>Другие вопросы в области национальной безопасности и правоохранительной деятельности</t>
  </si>
  <si>
    <t>0314</t>
  </si>
  <si>
    <t xml:space="preserve">Подпрограмма "Противодействие терроризму и экстремизму, предупреждение, помощь населению Пировского района в чрезвычайных ситуациях" </t>
  </si>
  <si>
    <t xml:space="preserve">Обеспечение деятельности подведомственных учреждений в рамках подпрограммы  "Противодействие терроризму и экстремизму, предупреждение, помощь населению Пировского района в чрезвычайных ситуациях"   муниципальной программы Пировского района "Реформирование и модернизация жилищно-коммунального хозяйства и повышение энергетической эффективности Пировского района" </t>
  </si>
  <si>
    <t xml:space="preserve">Организационные, профилактические мероприятия по предупреждению, выявлению и пресечению преступлений террористического характера в рамках подпрограммы "Противодействие терроризму и экстремизму, предупреждение, помощь населению Пировского района в чрезвычайных ситуациях"   муниципальной программы Пировского района "Реформирование и модернизация жилищно-коммунального хозяйства и повышение энергетической эффективности Пировского района" </t>
  </si>
  <si>
    <t>0540079160</t>
  </si>
  <si>
    <t xml:space="preserve">Субвенция бюджетам муниципальных образований на реализацию отдельных мер по обеспечению ограничения платы граждан за коммунальные услуги  в рамках подпрограммы "Капитальный ремонт и модернизация систем коммунальной инфраструктуры" муниципальной программы Пировского района "Реформирование и модернизация жилищно-коммунального хозяйства и повышение энергетической эффективности Пировского района" </t>
  </si>
  <si>
    <t>0530000000</t>
  </si>
  <si>
    <t>0530075700</t>
  </si>
  <si>
    <t>1200000000</t>
  </si>
  <si>
    <t>1220000000</t>
  </si>
  <si>
    <t>1220078080</t>
  </si>
  <si>
    <t xml:space="preserve">Подпрограмма "Капитальный ремонт и модернизация системы коммунальной инфраструктуры" </t>
  </si>
  <si>
    <t xml:space="preserve">Замена  отслуживших свой срок труб, замена теплоизоляции, прокладка новых водопроводных сетей в рамках подпрограммы "Капитальный ремонт и модернизация системы коммунальной инфраструктуры"  муниципальной программы Пировского района "Реформирование и модернизация жилищно-коммунального хозяйства и повышение энергетической эффективности Пировского района" </t>
  </si>
  <si>
    <t>0530000140</t>
  </si>
  <si>
    <t>Охрана окружающей среды</t>
  </si>
  <si>
    <t>0600</t>
  </si>
  <si>
    <t>Другие вопросы в области охраны окружающей среды</t>
  </si>
  <si>
    <t>0605</t>
  </si>
  <si>
    <t>Подпрограмма "Обращение с отходами на территории Пировского района"</t>
  </si>
  <si>
    <t>1210000000</t>
  </si>
  <si>
    <t>Разработка паспортов опасных отходов расчетным методом в рамках подпрограммы "Обращение с отходами на территории Пировского района" муниципальной программы "Охрана окружающей среды в Пировском районе"</t>
  </si>
  <si>
    <t>1210079150</t>
  </si>
  <si>
    <t>Муниципальная программа "Охрана окружающей среды в Пировском районе"</t>
  </si>
  <si>
    <t>1230000000</t>
  </si>
  <si>
    <t>Проведение аккарицидной обработки территорий, мест массового отдыха населения Пировского района  в рамках подпрограммы "Организация и проведение акарицидных обработок мест массового отдыха населения в Пировском районе" муниципальной программы Пировского района "Охрана окружающей среды в Пировском районе"</t>
  </si>
  <si>
    <t>1230001130</t>
  </si>
  <si>
    <t>Проведение аккарицидной обработки территорий, мест массового отдыха населения Пировского района  в рамках подпрограммы "Организация и проведение акарицидных обработок мест массового отдыха населения в Пировском районе" муниципальной программы Пировского района  "Охрана окружающей среды в Пировском районе" (средства краевого бюджета)</t>
  </si>
  <si>
    <t>1230075550</t>
  </si>
  <si>
    <t xml:space="preserve"> </t>
  </si>
  <si>
    <t xml:space="preserve">Предоставление молодым семьям - участникам подпрограммы социальных выплат на приобретение жилья или строительство индивидуального жилого дома в рамках подпрограммы "Обеспечение жильем молодых семей " муниципальной программы "Молодежь Пировского района в 21 веке" </t>
  </si>
  <si>
    <t>Подпрограмма "Обеспечение жильем молодых семей "</t>
  </si>
  <si>
    <t>0730000000</t>
  </si>
  <si>
    <t>0730000870</t>
  </si>
  <si>
    <t>0300000000</t>
  </si>
  <si>
    <t>0310000000</t>
  </si>
  <si>
    <t>0320000000</t>
  </si>
  <si>
    <t>Пировский районный Совет депутатов</t>
  </si>
  <si>
    <t>0100000000</t>
  </si>
  <si>
    <t>0120000000</t>
  </si>
  <si>
    <t>0120000250</t>
  </si>
  <si>
    <t>2500000000</t>
  </si>
  <si>
    <t>2510000000</t>
  </si>
  <si>
    <t>2510075140</t>
  </si>
  <si>
    <t>2510051180</t>
  </si>
  <si>
    <t>0110000000</t>
  </si>
  <si>
    <t>0110000010</t>
  </si>
  <si>
    <t>0110076010</t>
  </si>
  <si>
    <t>0110000130</t>
  </si>
  <si>
    <t>0600000000</t>
  </si>
  <si>
    <t>0620000000</t>
  </si>
  <si>
    <t>0620000630</t>
  </si>
  <si>
    <t>0620010210</t>
  </si>
  <si>
    <t>Персональные выплаты, установленные в целях повышения оплаты труда молодым специалистам в рамках подпрограммы "Развитие системы подготовки спортивного резерва" муниципальной программы "Развитие физической культуры и спорта в Пировском районе"</t>
  </si>
  <si>
    <t>0620010310</t>
  </si>
  <si>
    <t>0830000000</t>
  </si>
  <si>
    <t>0830000630</t>
  </si>
  <si>
    <t>0830010210</t>
  </si>
  <si>
    <t>0710000000</t>
  </si>
  <si>
    <t>0710001040</t>
  </si>
  <si>
    <t>0720000000</t>
  </si>
  <si>
    <t>0720000860</t>
  </si>
  <si>
    <t>0740000000</t>
  </si>
  <si>
    <t>0740000840</t>
  </si>
  <si>
    <t>0810000000</t>
  </si>
  <si>
    <t>0810000510</t>
  </si>
  <si>
    <t>0810010210</t>
  </si>
  <si>
    <t>0810010310</t>
  </si>
  <si>
    <t>0820000000</t>
  </si>
  <si>
    <t>0820000520</t>
  </si>
  <si>
    <t>0820010310</t>
  </si>
  <si>
    <t>08300S4880</t>
  </si>
  <si>
    <t>0830000250</t>
  </si>
  <si>
    <t>0830000550</t>
  </si>
  <si>
    <t>0610000000</t>
  </si>
  <si>
    <t>0610000710</t>
  </si>
  <si>
    <t>0630000000</t>
  </si>
  <si>
    <t>0630001040</t>
  </si>
  <si>
    <t>0200000000</t>
  </si>
  <si>
    <t>0210000000</t>
  </si>
  <si>
    <t>0210000620</t>
  </si>
  <si>
    <t>0210010210</t>
  </si>
  <si>
    <t>0210075880</t>
  </si>
  <si>
    <t>0210074080</t>
  </si>
  <si>
    <t>0220000000</t>
  </si>
  <si>
    <t>0220075880</t>
  </si>
  <si>
    <t>0210010310</t>
  </si>
  <si>
    <t>Субвенции бюджетам муниципальных образований на  обеспечение государственных гарантий правреализации прав на получение общедоступного и бесплатного начальногообщего, основного общего, среднего общего образования, в муниципальных общеобразовательных организациях , обеспечение дополнительного образования детей в муниципальных общеобразовательных организациях в части обеспечения деятельности административного и учебно-вспомогательного персонала муниципальных общеобразовательных организаций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</si>
  <si>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Субвенции бюджетам муниципальных образований на  обеспечение государственных гарантий реализации прав 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 образования, в муниципальных общеобразовательных организациях в части обеспечения деятельности административного и учебно-вспомогательного персонала муниципальных дошкольных образовательных и общеобразовательных организаций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</si>
  <si>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0210074090</t>
  </si>
  <si>
    <t>0210075640</t>
  </si>
  <si>
    <t>0220075640</t>
  </si>
  <si>
    <t>0510000000</t>
  </si>
  <si>
    <t>0510000250</t>
  </si>
  <si>
    <t>0210000810</t>
  </si>
  <si>
    <t>0230000000</t>
  </si>
  <si>
    <t>0230075520</t>
  </si>
  <si>
    <t>0240000000</t>
  </si>
  <si>
    <t>0240000250</t>
  </si>
  <si>
    <t>0240000650</t>
  </si>
  <si>
    <t>0240000660</t>
  </si>
  <si>
    <t>0240000670</t>
  </si>
  <si>
    <t>0210075660</t>
  </si>
  <si>
    <t>0210075540</t>
  </si>
  <si>
    <t>0210075560</t>
  </si>
  <si>
    <t>0230050820</t>
  </si>
  <si>
    <t>Субвенции бюджетам муниципальных образований на  обеспечение государственных гарантий реализации прав 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 образования, в муниципальных общеобразовательных организациях, за исключением обеспечения деятельности административного и учебно-вспомогательного персонала муниципальных дошкольных образовательных и общеобразовательных организаций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</si>
  <si>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Субвенции бюджетам муниципальных образований на  обеспечение государственных гарантий реализации прав  на получение общедоступного и бесплатного дошкольного образования в муниципальных дошкольных образовательных организациях, общедоступного и бесплатного дошкольного образования, в муниципальных общеобразовательных организациях, за исключением обеспечения деятельности административного и учебно-вспомогательного персонала муниципальных дошкольных образовательных и общеобразовательных организацийв рамках подпрограммы  "Развитие кадрового потенциала отрасли" муниципальной программы «Развитие образования Пировского района»</t>
  </si>
  <si>
    <t>36</t>
  </si>
  <si>
    <t>37</t>
  </si>
  <si>
    <t>38</t>
  </si>
  <si>
    <t>39</t>
  </si>
  <si>
    <t>40</t>
  </si>
  <si>
    <t>41</t>
  </si>
  <si>
    <t>81</t>
  </si>
  <si>
    <t>82</t>
  </si>
  <si>
    <t>83</t>
  </si>
  <si>
    <t>84</t>
  </si>
  <si>
    <t>85</t>
  </si>
  <si>
    <t>86</t>
  </si>
  <si>
    <t>87</t>
  </si>
  <si>
    <t>88</t>
  </si>
  <si>
    <t>123</t>
  </si>
  <si>
    <t>124</t>
  </si>
  <si>
    <t>125</t>
  </si>
  <si>
    <t>126</t>
  </si>
  <si>
    <t>305</t>
  </si>
  <si>
    <t>308</t>
  </si>
  <si>
    <t>328</t>
  </si>
  <si>
    <t>329</t>
  </si>
  <si>
    <t>330</t>
  </si>
  <si>
    <t>331</t>
  </si>
  <si>
    <t>337</t>
  </si>
  <si>
    <t>339</t>
  </si>
  <si>
    <t>340</t>
  </si>
  <si>
    <t>349</t>
  </si>
  <si>
    <t>351</t>
  </si>
  <si>
    <t>367</t>
  </si>
  <si>
    <t>369</t>
  </si>
  <si>
    <t>370</t>
  </si>
  <si>
    <t>376</t>
  </si>
  <si>
    <t>377</t>
  </si>
  <si>
    <t>393</t>
  </si>
  <si>
    <t>394</t>
  </si>
  <si>
    <t>402</t>
  </si>
  <si>
    <t>403</t>
  </si>
  <si>
    <t>476</t>
  </si>
  <si>
    <t>255</t>
  </si>
  <si>
    <t>257</t>
  </si>
  <si>
    <t>258</t>
  </si>
  <si>
    <t>259</t>
  </si>
  <si>
    <t>Прочие межбюджетные  трансферты общего характера</t>
  </si>
  <si>
    <t>Публичные нормативные социальные выплаты гражданам</t>
  </si>
  <si>
    <t>Отдел социальной защиты населения администрации Пировского района Красноярского края</t>
  </si>
  <si>
    <t>Администрация Пировского района Красноярского края</t>
  </si>
  <si>
    <t>Подпрограмма "Создание условий для эффективного и ответственного управления муниципальными финансами, повышения устойчивости бюджетов поселений Пировского района"</t>
  </si>
  <si>
    <t>Дотации на выравнивание бюджетной обеспеченности муниципальных районов (городских округов) из регионального фонда финансовой поддержки в рамках подпрограммы «Создание условий для эффективного и ответственного управления муниципальными финансами, повышения устойчивости бюджетов поселений Пировского района» муниципальной программы Пировского района «Управление муниципальными финансами»</t>
  </si>
  <si>
    <t>Предоставление дотаций на выравнивание бюджетной обеспеченности поселений из районного фонда финансовой поддержки за счет субвенции  на реализацию государственных полномочий по расчету и предоставлению дотаций поселениям, входящим в состав муниципального района края в рамках подпрограммы «Создание условий для эффективного и ответственного управления муниципальными финансами, повышения устойчивости бюджетов поселений Пировского района» муниципальной программы Пировского района «Управление муниципальными финансами»</t>
  </si>
  <si>
    <t xml:space="preserve">Муниципальная программа Пировского района "Развитие и поддержка малого и (или)среднего предпринимательства на территории  Пировского района" </t>
  </si>
  <si>
    <t>Подпрограмма "Меры по преодолению распространения наркомании, алкоголизма и табакокурения в Пировском районе"</t>
  </si>
  <si>
    <t xml:space="preserve">Проведение мероприятий для детей и молодежи в рамках подпрограммы "Меры по преодолению распространения наркомании, алкоголизма и табакокурения в Пировском районе" муниципальной программы Пировского района "Развитие физической культуры и спорта в Пировском районе" </t>
  </si>
  <si>
    <t xml:space="preserve">Межбюджетные трансферты общего характера бюджетам бюджетной системы Российской Федерации </t>
  </si>
  <si>
    <t>Закупка товаров, работ и услуг для обеспечения государственных (муниципальных) нужд</t>
  </si>
  <si>
    <t>Капитальные вложения в объекты  государственной (муниципальной) собственности</t>
  </si>
  <si>
    <t>Субсидии юридическим лицам (кроме некомерческих организаций), индивидуальным предпринимателям, физическим лицам - производителям товаров, работ, услуг</t>
  </si>
  <si>
    <t>к  Решению районного Совета депутатов "О районном бюджете на 2017 год и на плановый период 2018 - 2019 годов"</t>
  </si>
  <si>
    <t xml:space="preserve">Ведомственная структура расходов районного бюджета на 2017 год </t>
  </si>
  <si>
    <t>Муниципальная программа " Система социальной поддержки граждан Пировского района "</t>
  </si>
  <si>
    <t xml:space="preserve">Муниципальная программа Пировского района "Развитие транспортной системы Пировского района" </t>
  </si>
  <si>
    <t>1300000000</t>
  </si>
  <si>
    <t>1310000000</t>
  </si>
  <si>
    <t>1310000010</t>
  </si>
  <si>
    <t>Подпрограмма "Организация транспортного обслуживания населения Пировского района"</t>
  </si>
  <si>
    <t xml:space="preserve">Организация регулярных перевозок автомобильным транспортом по муниципальным маршрутам в рамках подпрограммы "Организация транспортного обслуживания населения Пировского района" муниципальной программы Пировского района "Развитие транспортной системы Пировского района" </t>
  </si>
  <si>
    <t>Подпрограмма "Содержание автомобильных дорог местного значения Пировского района"</t>
  </si>
  <si>
    <t>1320000000</t>
  </si>
  <si>
    <t xml:space="preserve">Содержание автомобильных дорог на уровне, соответствующем нормативным требованиям за счет средств дорожного фонда  Пировского района в рамках подпрограммы "Содержание автомобильных дорог местного значения Пировского района" муниципальной программы Пировского района "Развитие транспортной системы Пировского района" </t>
  </si>
  <si>
    <t>1320000880</t>
  </si>
  <si>
    <t>Подпрограмма "Создание условий для обеспечения доступным и комфортным жильем граждан Пировского района"</t>
  </si>
  <si>
    <t>0570000000</t>
  </si>
  <si>
    <t xml:space="preserve">Финансовая поддержка  субъектам малого и (или) среднего предпринимательства в рамках отдельных мероприятий муниципальной программы Пировского района "Развитие и поддержка малого и (или) среднего предпринимательства на территории  Пировского района" </t>
  </si>
  <si>
    <t>Подпрограмма "Проектирование зон санитарной охраны источников питьевого водоснабжения Пировского района"</t>
  </si>
  <si>
    <t>Обеспечение населения Пировского района питьевой водой надлежащего качества и в достаточном колличестве в рамках подпрограммы "Проектирование зон санитарной охраны  источников питьевого водоснабжения Пировского района" муниципальной программы "Охрана окружающей среды в Пировском районе"</t>
  </si>
  <si>
    <t>0710079180</t>
  </si>
  <si>
    <t>Персональные выплаты, установленные в целях повышения оплаты труда молодым специалистам в рамках подпрограммы "Вовлечение молодежи Пировского района в социальную практику"  муниципальной программы Пировского района "Молодежь Пировского района в 21 веке"</t>
  </si>
  <si>
    <t>0710010310</t>
  </si>
  <si>
    <t>Подпрограмма "Профилактика правонарушений на территорий Пировского района"</t>
  </si>
  <si>
    <t>0750000000</t>
  </si>
  <si>
    <t>0750079170</t>
  </si>
  <si>
    <t>0830000251</t>
  </si>
  <si>
    <t xml:space="preserve">Обеспечение деятельности (оказание услуг) подведомственных учреждений в рамках подпрограммы  "Развитие массовой физической культуры и спорта" муниципальной программы "Развитие физической культуры и спорта в Пировском районе" </t>
  </si>
  <si>
    <t>0610000720</t>
  </si>
  <si>
    <t xml:space="preserve">Молодежная политика </t>
  </si>
  <si>
    <t xml:space="preserve">Обеспечение деятельности (оказание услуг) подведомственных учреждений в рамках подпрограммы ""Вовлечение молодежи Пировского района в социальную практику" муниципальной программы Пировского района "Молодеж Пировского района в 21 веке" </t>
  </si>
  <si>
    <t xml:space="preserve">Обеспечение деятельности (оказание услуг) подведомственных учреждений в рамках подпрограммы "Профилактика правонарушений на территорий Пировского района" муниципальной программы Пировского района "Молодеж Пировского района в 21 веке" </t>
  </si>
  <si>
    <t>0703</t>
  </si>
  <si>
    <t>Дополнительное образование</t>
  </si>
  <si>
    <t>020 0000000</t>
  </si>
  <si>
    <t>021 0000000</t>
  </si>
  <si>
    <t>021 0000820</t>
  </si>
  <si>
    <t>021 0000830</t>
  </si>
  <si>
    <t>Субсидии бюджетам муниципальных образований на организацию отдыха детей и их оздоровления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</si>
  <si>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0210073970</t>
  </si>
  <si>
    <t>Руководство и управление в сфере установленных функций органов местного сомоуправления  (НСОТ)в рамках подпрограммы «Обеспечение реализации муниципальной программы и прочие мероприятия» муниципальной программы Пировского района «Управление муниципальными финансами»</t>
  </si>
  <si>
    <t>0120000251</t>
  </si>
  <si>
    <t>Руководство и управление в сфере установленных функций органов местного самоуправления  (НСОТ)в рамках подпрограммы "Обеспечение условий реализации муниципальной программы и прочие мероприятия" муниципальной программы Красноярского края «Развитие культуры»</t>
  </si>
  <si>
    <t>Руководство и управление в сфере установленных функций органов местного самоуправления (НСОТ) в рамках непрограмных расходов</t>
  </si>
  <si>
    <t>0320000010</t>
  </si>
  <si>
    <t>Выплаты пенсии за выслугу лет лицам, замещающим должности муниципальной службы (в соответствии с Законом края от 24.04.2008г № 5-1565 « Об особенностях правого регулирования муниципальной службы в Красноярском крае»  внесено изменение 31.07.2012г № 32-185р  в Решение Пировского районного Совета депутатов от 12.12.2008г № 43-210р «Об утверждении Положения о порядке назначения и выплаты пенсии за выслугу лет лицам, замещающим должности муниципальной службы в органах местного самоуправления Пировского района»)  в рамках подпрограммы   "Обеспечение реализации муниципальной программы и прочие мероприятия" муниципальной программы "Система социальной поддержки граждан Пировского района "</t>
  </si>
  <si>
    <t>0310001510</t>
  </si>
  <si>
    <t>Субвенции на реализацию полномочий по содержанию учреждений социального обслуживания населения по Закону края от 10 декабря 2004 года № 12-2705 «О социальном обслуживании населения» в рамках подпрограммы "Повышение качества и доступности социальных услуг населению"  муниципальной программы "Система социальной поддержки граждан Пировского района "</t>
  </si>
  <si>
    <t>0320006400</t>
  </si>
  <si>
    <t>Субвенция на расходы связанные с обеспечением бесплатного проезда детей и лиц, сопровождающих организованные группы детей, до места нахождения детских оздоровительных лагерей и обратно в рамках подпрограммы  "Обеспечение реализации муниципальной программы и прочие мероприятия" муниципальной программы " Система социальной поддержки граждан Пировского района "</t>
  </si>
  <si>
    <t>Осуществление государственных полномочий по организации деятельности органов управления системой социальной защиты населения (в соответствии с Законом края от 20.12.2005 № 17-4294 "О наделении органов местного самоуправления муниципальных образований края государственными полномочиями по организации деятельности органов управления системой социальной защиты населения, обеспечивающих решение вопросов социальной поддержки и социального обслуживания населения") в рамках подпрограммы "Обеспечение реализации муниципальной программы" муниципальной программы "Система социальной поддержки граждан Пировского района "</t>
  </si>
  <si>
    <t>0320075130</t>
  </si>
  <si>
    <t>02300R0820</t>
  </si>
  <si>
    <t>2017 год</t>
  </si>
  <si>
    <t>11</t>
  </si>
  <si>
    <t>18</t>
  </si>
  <si>
    <t>19</t>
  </si>
  <si>
    <t>20</t>
  </si>
  <si>
    <t>1330000000</t>
  </si>
  <si>
    <t>Подпрограмма "Безопасность дорожного движения  "</t>
  </si>
  <si>
    <t xml:space="preserve">Проведение конкурсов, фестивалей, конференций в рамках подпрограммы "Безопасность дорожного движения " муниципальной программе "Развитие транспортной системы Пировского района" </t>
  </si>
  <si>
    <t>1330001050</t>
  </si>
  <si>
    <t>518</t>
  </si>
  <si>
    <t>519</t>
  </si>
  <si>
    <t xml:space="preserve">Подпрограмма "Развитие архивного дела в Пировском районе" </t>
  </si>
  <si>
    <t>0840000000</t>
  </si>
  <si>
    <t>Иной межбюджетный трансферт на поддержку мер по обеспечению сбалансированности бюджетов в рамках подпрограммы «Создание условий для эффективного и ответственного управления муниципальными финансами, повышения устойчивости бюджетов муниципальных образованийпоселений Пировского района» муниципальной программы Пировского района «Управление муниципальными финансами»</t>
  </si>
  <si>
    <t>Дополнительное образование детей</t>
  </si>
  <si>
    <t>Молодежная политика</t>
  </si>
  <si>
    <t>0830000520</t>
  </si>
  <si>
    <t>субсидии бюджетам муниципальных образований на комплектование книжных фондов библиотек муниципальных образований Красноярского края в рамках подпрограммы "Обеспечение условий реализации муниципальной программы и прочие мероприятия" муниципальной программы "Развитие культуры"</t>
  </si>
  <si>
    <t>0830074880</t>
  </si>
  <si>
    <t>Мероприятия направленные на поддержку отрасли культуры за счет федерального бюджета в рамках подпрограммы "Обеспечение условий реализации муниципальной программы и прочие мероприятия" муниципальной программы "Развитие культуры"</t>
  </si>
  <si>
    <t>08300L5190</t>
  </si>
  <si>
    <t>Национальная безопасность и правоохранительная деятельность</t>
  </si>
  <si>
    <t>Обеспечение пожарной безопасности</t>
  </si>
  <si>
    <t>0310</t>
  </si>
  <si>
    <t>Субсидии бюджетам муниципальных образований края на обеспечение первичных мер пожарной безопасности по финансовому управлению администрации Пировского района в рамках непрограммных расходов отдельных органов местного самоуправления</t>
  </si>
  <si>
    <t>2510074120</t>
  </si>
  <si>
    <t>Жилищное хозяйство</t>
  </si>
  <si>
    <t>0501</t>
  </si>
  <si>
    <t>Субсидия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 в рамках непрограммных расходов отдельных огранов местного самоуправления</t>
  </si>
  <si>
    <t>2510009502</t>
  </si>
  <si>
    <t>Субсидии бюджетам муниципальных образований края на реализацию мероприятий, направленных на повышение безопасности дорожного движения по финансовому управлению администрации Пировского района в рамках непрограммных расходов отдельных органов местного самоуправления</t>
  </si>
  <si>
    <t>2510074920</t>
  </si>
  <si>
    <t>Субсидии бюджетам муниципальных образований края на содержание автомобильных дорог общего пользования местного значения за счет средств дорожного фонда Красноярского края по финансовому управлению администрации Пировского района в рамках непрограммных расходов отдельных органов местного самоуправления</t>
  </si>
  <si>
    <t>2510075080</t>
  </si>
  <si>
    <t xml:space="preserve">Субсидии бюджетам муниципальных образований края на частичное финансирование (возмещение) расходов на содержание единых дежурно-диспетчерских служб муниципальных образований Красноярского края в рамках подпрограммы  "Противодействие терроризму и экстремизму, предупреждение, помощь населению Пировского района в чрезвычайных ситуациях"   муниципальной программы Пировского района "Реформирование и модернизация жилищно-коммунального хозяйства и повышение энергетической эффективности Пировского района" </t>
  </si>
  <si>
    <t>0540074130</t>
  </si>
  <si>
    <t xml:space="preserve">Мероприятия, направленные на частичное финансирование (возмещение) расходов на содержание единых дежурно-диспетчерских служб муниципальных образований Красноярского края в рамках подпрограммы  "Противодействие терроризму и экстремизму, предупреждение, помощь населению Пировского района в чрезвычайных ситуациях"   муниципальной программы Пировского района "Реформирование и модернизация жилищно-коммунального хозяйства и повышение энергетической эффективности Пировского района" </t>
  </si>
  <si>
    <t>0540079200</t>
  </si>
  <si>
    <t>Приложение № 5</t>
  </si>
  <si>
    <t xml:space="preserve">Субсидии бюджетам муниципальных образований на повышение размеров оплаты труда специалистов по работе с молодежью, методистов муниципальных молодежных центров в рамках подпрограммы ""Вовлечение молодежи Пировского района в социальную практику" муниципальной программы Пировского района "Молодеж Пировского района в 21 веке" </t>
  </si>
  <si>
    <t>0710010430</t>
  </si>
  <si>
    <t>Поддержка отрасли культуры  в рамках подпрограммы "Обеспечение условий реализации муниципальной программы и прочие мероприятия" муниципальной программы Пировского района «Развитие культуры»</t>
  </si>
  <si>
    <t>08300R5190</t>
  </si>
  <si>
    <t>Мероприятия, направленные на капитальный ремонт и реконструкцию, в том числе замену инженерного оборудования и выполнению мероприятий по обеспечению пожарной безопасности, зданий и помещений, в которых размещены только учреждения культурно-досугового типа, а также в одном здании с учреждением культурно-досугового типа находится библиотека</t>
  </si>
  <si>
    <t>Субсидии бюджетам муниципальных образований на капитальный ремонт и ремонт автомобильных дорог общего пользования местного значения за счет средств дорожного фонда Красноярского края по финансовому управлению администрации Пировского района в рамках непрограммных расходов отдельных органов местного самоуправления</t>
  </si>
  <si>
    <t>2510075090</t>
  </si>
  <si>
    <t>201</t>
  </si>
  <si>
    <t>219</t>
  </si>
  <si>
    <t>256</t>
  </si>
  <si>
    <t>260</t>
  </si>
  <si>
    <t>265</t>
  </si>
  <si>
    <t>270</t>
  </si>
  <si>
    <t>271</t>
  </si>
  <si>
    <t>272</t>
  </si>
  <si>
    <t>306</t>
  </si>
  <si>
    <t>307</t>
  </si>
  <si>
    <t>312</t>
  </si>
  <si>
    <t>313</t>
  </si>
  <si>
    <t>335</t>
  </si>
  <si>
    <t>336</t>
  </si>
  <si>
    <t>348</t>
  </si>
  <si>
    <t>352</t>
  </si>
  <si>
    <t>368</t>
  </si>
  <si>
    <t>382</t>
  </si>
  <si>
    <t>391</t>
  </si>
  <si>
    <t>396</t>
  </si>
  <si>
    <t>458</t>
  </si>
  <si>
    <t>0620075130</t>
  </si>
  <si>
    <t xml:space="preserve">Субсидии бюджетам муниципальных образований на актуализацию документов и градостроительного зонирования муниципальных образований в рамках подпрограммы "Создание условий для обеспечения доступным и комфортным жильем граждан Пировского района" муниципальной программы Пировского района "Реформирование и модернизация жилищно-коммунального хозяйства и повышение энергетической эффективности Пировского района" </t>
  </si>
  <si>
    <t>0570075910</t>
  </si>
  <si>
    <t xml:space="preserve">Мероприятия направленные на  актуализацию документов и градостроительного зонирования муниципальных образований в рамках подпрограммы "Создание условий для обеспечения доступным и комфортным жильем граждан Пировского района" муниципальной программы Пировского района "Реформирование и модернизация жилищно-коммунального хозяйства и повышение энергетической эффективности Пировского района" </t>
  </si>
  <si>
    <t>05700S5910</t>
  </si>
  <si>
    <t>Субсидии бюджетам муниципальных образований на финансирование (возмещение) расходов по капитальному ремонту, реконструкции находящихся в муниципальной собственности объектов коммунальной инфраструктуры, источников тепловой энергии и тепловых сетей, объектов электросетевого хозяйства и источников электрической энергии, а также на приобретение технологического оборудования, спецтехники для обеспечения функционирования систем теплоснабжения, электроснабжения, водоснабжения, водоотведения и очистки сточных вод в рамках подпрограммы "Капитальный ремонт и модернизация систем коммунальной инфраструктуры" муниципальной программы Пировского района "Реформирование и модернизация жилищно-коммунального хозяйства и повышение энергетической эффективности Пировского района"</t>
  </si>
  <si>
    <t>0530075710</t>
  </si>
  <si>
    <t>Субсидии бюджетам муниципальных образований на предоставление социальных выплат молодым семьям на приобретение (строительство) жилья в рамках подпрограммы "Обеспечение жильем молодых семей" муниципальной программы "Молодежь Пировского района в 21 веке"</t>
  </si>
  <si>
    <t>07300R0200</t>
  </si>
  <si>
    <t xml:space="preserve">Средства на повышение размеров оплаты труда отдельным категориям работников бюджетной сферы края, в том числе для которых указами Президента РФ предусмотрено повышение оплаты труда, в рамках подпрограммы "Развитие системы подготовки спортивного резерва" муниципальной программы "Развитие физической культуры и спорта в Пировском районе" </t>
  </si>
  <si>
    <t>0620010420</t>
  </si>
  <si>
    <t>Средства на повышение размеров оплаты труда отдельным категориям работников бюджетной сферы края, в том числе для которых указами Президента РФ предусмотрено повышение оплаты труда, в рамках подпрограммы "Обеспечение условий реализации муниципальной программы и прочие мероприятия" муниципальной программы "Развитие культуры"</t>
  </si>
  <si>
    <t>0830010420</t>
  </si>
  <si>
    <t>Средства на повышение размеров оплаты труда основного персонала библиотек в рамках подпрограммы "Сохранение культурного насления" муниципальной программы Пировского района «Развитие культуры»</t>
  </si>
  <si>
    <t>0810010440</t>
  </si>
  <si>
    <t>Средства на повышение размеров оплаты труда основного и административно-управленческого персонала учреждений культуры, подведомственных муниципальным органам управления в области культуры, в рамках подпрограммы "Сохранение культурного наследия" муниципальной программы "Развитие культуры"</t>
  </si>
  <si>
    <t>0810010460</t>
  </si>
  <si>
    <t>Средства на повышение размеров оплаты труда основного и административно-управленческого персонала учреждений культуры, подведомственных муниципальным органам управления в области культуры, в рамках подпрограммы "Поддержка искусства и народного творчества" муниципальной программы Пировского района "Развитие культуры"</t>
  </si>
  <si>
    <t>0820010460</t>
  </si>
  <si>
    <t>Субсидии бюджетам муниципальных образований на государственную поддержку комплексного развития муниципальных учреждений культуры и образовательных организаций в области культуры в рамках подпрограммы "Обеспечение условий реализации муниципальной программы и прочие мероприятия" муниципальной программы Пировского района «Развитие культуры»</t>
  </si>
  <si>
    <t>0830074490</t>
  </si>
  <si>
    <t>Субсидии бюджетам муниципальных образований на осуществление (возмещение) расходов, направленных на развитие и повышение качества работы муниципальных учреждений, предоставление новых муниципальных услуг, повышение их качества в рамках подпрограммы "Обеспечение условий реализации муниципальной программы и прочие мероприятия" муниципальной программы Пировского района "Развитие культуры"</t>
  </si>
  <si>
    <t>0830078400</t>
  </si>
  <si>
    <t>Проведение государственной экспертизы проектной документации нежилых объектов капитального строительства в рамках подпрограммы "Обеспечение условий реализации муниципальной программы и прочие мероприятия" муниципальной программы Пировского района «Развитие культуры»</t>
  </si>
  <si>
    <t>0830079220</t>
  </si>
  <si>
    <t>Проведение проверки достоверности определения сметной стоимости объекта капитального строительства одновременно с проведением государственной экспертизы в рамках подпрограммы "Обеспечение условий реализации муниципальной программы и прочие мероприятия" муниципальной программы Пировского района «Развитие культуры»</t>
  </si>
  <si>
    <t>0830079230</t>
  </si>
  <si>
    <t>08300S4490</t>
  </si>
  <si>
    <t>Мероприятия направленные на осуществление (возмещение) расходов, направленных на развитие и повышение качества работы муниципальных учреждений, предоставление новых муниципальных услуг, повышение их качества в рамках подпрограммы "Обеспечение условий реализации муниципальной программы и прочие мероприятия" муниципальной программы Пировского района "Развитие культуры"</t>
  </si>
  <si>
    <t>08300S8400</t>
  </si>
  <si>
    <t>Обеспечение деятельности (оказание услуг) подведомственных учреждений (обслуживающий персонал) в рамках подпрограммы "Обеспечение условий реализации муниципальной программы и прочие мероприятия" муниципальной программы Пировского района "Развитие культуры"</t>
  </si>
  <si>
    <t>0830000551</t>
  </si>
  <si>
    <t>Субсидии бюджетам муниципальных районов и городских округов Красноярского края на создание новых и поддержку действующих спортивных клубов по месту жительства в рамках подпрограммы "Развитие массовой физической культуры и спорта" муниципальной программы "Развитие физической культуры и спорта в Пировском районе"</t>
  </si>
  <si>
    <t>0610074180</t>
  </si>
  <si>
    <t>Субсидии бюджетам муниципальных образований на проведение мероприятий, направленных на обеспечение безопасного участия детей в дорожном движении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</si>
  <si>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0210073980</t>
  </si>
  <si>
    <t>Субсидии бюджетам муниципальных образований на развитие инфраструктуры общеобразовательных учреждений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</si>
  <si>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0210075630</t>
  </si>
  <si>
    <t>Мероприятия направленные на обеспечение безопасного участия детей в дорожном движении в рамках подпрграммы "Развитие дошкольного,, общего и дополнительного образования детей" муниципальной программы "развитие образования Пировского района"</t>
  </si>
  <si>
    <t>0210079030</t>
  </si>
  <si>
    <t>Мероприятия направленные на развитие инфраструктуры образовательных учреждений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</si>
  <si>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0210079100</t>
  </si>
  <si>
    <t>Средства на повышение размеров оплаты труда отдельным категориям работников бюджетной сферы края, в том числе для которых указами Президента РФ предусмотрено повышение оплаты труда, в рамках подпрограммы «Развитие дошкольного, общего и дополнительного образования детей» муниципальной программы «Развитие образования Пировского района»</t>
  </si>
  <si>
    <t>0210010420</t>
  </si>
  <si>
    <t>Средства на повышение размеров оплаты труда методистов муниципальных методических кабинетов (центров) сферы "Образование", созданных в виде муниципальных учреждений либо органов местного самоуправления муниципальных образований Красноярскогот края, в рамках подпрограммы «Обеспечение реализации государственной программы и прочие мероприятия в области образования» муниципальной программы «Развитие образования Пировского района»</t>
  </si>
  <si>
    <t>0240010450</t>
  </si>
  <si>
    <t>0503</t>
  </si>
  <si>
    <t>Благоустройство</t>
  </si>
  <si>
    <t>Субсидии бюджетам муниципальных образований края для реализации проектов по благоустройству территорий поселений, городских округов в рамках отдельных мероприятий муниципальной программы Пировского района "Содействие развитию местного самоуправления"</t>
  </si>
  <si>
    <t>1000077410</t>
  </si>
  <si>
    <t>Региональные выплаты и выплаты, обеспечивающие уровень заработной платы работников бюджетной сферы не ниже размера минимальной заработной платы (минимального размера оплаты труда) по финансовому управлению администрации Пировского района в рамках непрограммных расходов отдельных органов местного самоуправления</t>
  </si>
  <si>
    <t>2510010210</t>
  </si>
  <si>
    <t>277</t>
  </si>
  <si>
    <t>326</t>
  </si>
  <si>
    <t>521</t>
  </si>
  <si>
    <t>522</t>
  </si>
  <si>
    <t>523</t>
  </si>
  <si>
    <t>524</t>
  </si>
  <si>
    <t>525</t>
  </si>
  <si>
    <t>526</t>
  </si>
  <si>
    <t>527</t>
  </si>
  <si>
    <t>528</t>
  </si>
  <si>
    <t>535</t>
  </si>
  <si>
    <t>536</t>
  </si>
  <si>
    <t>537</t>
  </si>
  <si>
    <t>538</t>
  </si>
  <si>
    <t>539</t>
  </si>
  <si>
    <t>540</t>
  </si>
  <si>
    <t>541</t>
  </si>
  <si>
    <t>542</t>
  </si>
  <si>
    <t>543</t>
  </si>
  <si>
    <t>544</t>
  </si>
  <si>
    <t>545</t>
  </si>
  <si>
    <t>546</t>
  </si>
  <si>
    <t>547</t>
  </si>
  <si>
    <t>548</t>
  </si>
  <si>
    <t>549</t>
  </si>
  <si>
    <t>550</t>
  </si>
  <si>
    <t>551</t>
  </si>
  <si>
    <t>552</t>
  </si>
  <si>
    <t>553</t>
  </si>
  <si>
    <t>554</t>
  </si>
  <si>
    <t>555</t>
  </si>
  <si>
    <t>556</t>
  </si>
  <si>
    <t>557</t>
  </si>
  <si>
    <t>558</t>
  </si>
  <si>
    <t>559</t>
  </si>
  <si>
    <t>560</t>
  </si>
  <si>
    <t>561</t>
  </si>
  <si>
    <t>562</t>
  </si>
  <si>
    <t>563</t>
  </si>
  <si>
    <t>564</t>
  </si>
  <si>
    <t>565</t>
  </si>
  <si>
    <t>566</t>
  </si>
  <si>
    <t>567</t>
  </si>
  <si>
    <t>568</t>
  </si>
  <si>
    <t>569</t>
  </si>
  <si>
    <t>570</t>
  </si>
  <si>
    <t>571</t>
  </si>
  <si>
    <t>572</t>
  </si>
  <si>
    <t>573</t>
  </si>
  <si>
    <t>574</t>
  </si>
  <si>
    <t>575</t>
  </si>
  <si>
    <t>576</t>
  </si>
  <si>
    <t>577</t>
  </si>
  <si>
    <t>578</t>
  </si>
  <si>
    <t>579</t>
  </si>
  <si>
    <t>580</t>
  </si>
  <si>
    <t>581</t>
  </si>
  <si>
    <t>582</t>
  </si>
  <si>
    <t>583</t>
  </si>
  <si>
    <t>584</t>
  </si>
  <si>
    <t>585</t>
  </si>
  <si>
    <t>586</t>
  </si>
  <si>
    <t>587</t>
  </si>
  <si>
    <t>588</t>
  </si>
  <si>
    <t>589</t>
  </si>
  <si>
    <t>590</t>
  </si>
  <si>
    <t>591</t>
  </si>
  <si>
    <t>592</t>
  </si>
  <si>
    <t>593</t>
  </si>
  <si>
    <t>594</t>
  </si>
  <si>
    <t>595</t>
  </si>
  <si>
    <t>596</t>
  </si>
  <si>
    <t>597</t>
  </si>
  <si>
    <t>598</t>
  </si>
  <si>
    <t>599</t>
  </si>
  <si>
    <t>601</t>
  </si>
  <si>
    <t>14</t>
  </si>
  <si>
    <t>от          29.09.2017              № 24-135р</t>
  </si>
</sst>
</file>

<file path=xl/styles.xml><?xml version="1.0" encoding="utf-8"?>
<styleSheet xmlns="http://schemas.openxmlformats.org/spreadsheetml/2006/main">
  <numFmts count="1">
    <numFmt numFmtId="164" formatCode="#,##0.00_р_."/>
  </numFmts>
  <fonts count="7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49" fontId="1" fillId="2" borderId="2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164" fontId="2" fillId="2" borderId="0" xfId="0" applyNumberFormat="1" applyFont="1" applyFill="1" applyBorder="1" applyAlignment="1">
      <alignment wrapText="1"/>
    </xf>
    <xf numFmtId="164" fontId="1" fillId="2" borderId="0" xfId="0" applyNumberFormat="1" applyFont="1" applyFill="1" applyBorder="1" applyAlignment="1"/>
    <xf numFmtId="0" fontId="1" fillId="2" borderId="0" xfId="0" applyFont="1" applyFill="1" applyAlignment="1">
      <alignment horizontal="center"/>
    </xf>
    <xf numFmtId="0" fontId="1" fillId="2" borderId="0" xfId="0" applyFont="1" applyFill="1"/>
    <xf numFmtId="3" fontId="1" fillId="2" borderId="2" xfId="0" applyNumberFormat="1" applyFont="1" applyFill="1" applyBorder="1" applyAlignment="1">
      <alignment horizontal="center"/>
    </xf>
    <xf numFmtId="0" fontId="1" fillId="2" borderId="0" xfId="0" applyFont="1" applyFill="1" applyBorder="1"/>
    <xf numFmtId="164" fontId="1" fillId="2" borderId="0" xfId="0" applyNumberFormat="1" applyFont="1" applyFill="1"/>
    <xf numFmtId="0" fontId="3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vertical="justify" wrapText="1"/>
    </xf>
    <xf numFmtId="49" fontId="2" fillId="2" borderId="2" xfId="0" applyNumberFormat="1" applyFont="1" applyFill="1" applyBorder="1" applyAlignment="1">
      <alignment horizontal="center" vertical="justify"/>
    </xf>
    <xf numFmtId="49" fontId="2" fillId="2" borderId="2" xfId="0" applyNumberFormat="1" applyFont="1" applyFill="1" applyBorder="1" applyAlignment="1">
      <alignment vertical="justify"/>
    </xf>
    <xf numFmtId="4" fontId="2" fillId="2" borderId="2" xfId="0" applyNumberFormat="1" applyFont="1" applyFill="1" applyBorder="1" applyAlignment="1">
      <alignment vertical="justify"/>
    </xf>
    <xf numFmtId="0" fontId="1" fillId="2" borderId="2" xfId="0" applyFont="1" applyFill="1" applyBorder="1" applyAlignment="1">
      <alignment vertical="justify"/>
    </xf>
    <xf numFmtId="49" fontId="1" fillId="2" borderId="2" xfId="0" applyNumberFormat="1" applyFont="1" applyFill="1" applyBorder="1" applyAlignment="1">
      <alignment horizontal="center" vertical="justify"/>
    </xf>
    <xf numFmtId="49" fontId="1" fillId="2" borderId="2" xfId="0" applyNumberFormat="1" applyFont="1" applyFill="1" applyBorder="1" applyAlignment="1">
      <alignment vertical="justify"/>
    </xf>
    <xf numFmtId="49" fontId="4" fillId="2" borderId="2" xfId="0" applyNumberFormat="1" applyFont="1" applyFill="1" applyBorder="1" applyAlignment="1">
      <alignment horizontal="center" vertical="justify"/>
    </xf>
    <xf numFmtId="4" fontId="1" fillId="2" borderId="2" xfId="0" applyNumberFormat="1" applyFont="1" applyFill="1" applyBorder="1" applyAlignment="1">
      <alignment vertical="justify"/>
    </xf>
    <xf numFmtId="0" fontId="4" fillId="2" borderId="2" xfId="0" applyFont="1" applyFill="1" applyBorder="1" applyAlignment="1">
      <alignment horizontal="left" vertical="justify" wrapText="1"/>
    </xf>
    <xf numFmtId="0" fontId="4" fillId="2" borderId="2" xfId="0" applyFont="1" applyFill="1" applyBorder="1" applyAlignment="1">
      <alignment vertical="justify" wrapText="1"/>
    </xf>
    <xf numFmtId="49" fontId="4" fillId="2" borderId="2" xfId="0" applyNumberFormat="1" applyFont="1" applyFill="1" applyBorder="1" applyAlignment="1">
      <alignment vertical="justify"/>
    </xf>
    <xf numFmtId="49" fontId="6" fillId="2" borderId="2" xfId="0" applyNumberFormat="1" applyFont="1" applyFill="1" applyBorder="1" applyAlignment="1">
      <alignment horizontal="center" vertical="justify"/>
    </xf>
    <xf numFmtId="49" fontId="4" fillId="2" borderId="2" xfId="0" applyNumberFormat="1" applyFont="1" applyFill="1" applyBorder="1" applyAlignment="1">
      <alignment horizontal="left" vertical="justify" wrapText="1"/>
    </xf>
    <xf numFmtId="0" fontId="4" fillId="2" borderId="2" xfId="0" applyFont="1" applyFill="1" applyBorder="1" applyAlignment="1">
      <alignment horizontal="center" vertical="justify"/>
    </xf>
    <xf numFmtId="0" fontId="1" fillId="2" borderId="2" xfId="0" applyFont="1" applyFill="1" applyBorder="1" applyAlignment="1">
      <alignment vertical="justify" wrapText="1"/>
    </xf>
    <xf numFmtId="0" fontId="2" fillId="2" borderId="2" xfId="0" applyFont="1" applyFill="1" applyBorder="1" applyAlignment="1">
      <alignment vertical="justify"/>
    </xf>
    <xf numFmtId="0" fontId="2" fillId="2" borderId="2" xfId="0" applyFont="1" applyFill="1" applyBorder="1" applyAlignment="1">
      <alignment horizontal="center" vertical="justify"/>
    </xf>
    <xf numFmtId="4" fontId="2" fillId="2" borderId="2" xfId="0" applyNumberFormat="1" applyFont="1" applyFill="1" applyBorder="1" applyAlignment="1">
      <alignment vertical="justify" wrapText="1"/>
    </xf>
    <xf numFmtId="0" fontId="1" fillId="2" borderId="2" xfId="0" applyFont="1" applyFill="1" applyBorder="1" applyAlignment="1">
      <alignment horizontal="center" vertical="justify" wrapText="1"/>
    </xf>
    <xf numFmtId="49" fontId="1" fillId="2" borderId="2" xfId="0" applyNumberFormat="1" applyFont="1" applyFill="1" applyBorder="1" applyAlignment="1">
      <alignment horizontal="center" vertical="justify" wrapText="1"/>
    </xf>
    <xf numFmtId="0" fontId="1" fillId="2" borderId="2" xfId="0" applyNumberFormat="1" applyFont="1" applyFill="1" applyBorder="1" applyAlignment="1">
      <alignment vertical="justify" wrapText="1"/>
    </xf>
    <xf numFmtId="0" fontId="1" fillId="2" borderId="2" xfId="0" applyNumberFormat="1" applyFont="1" applyFill="1" applyBorder="1" applyAlignment="1">
      <alignment horizontal="center" vertical="justify" wrapText="1"/>
    </xf>
    <xf numFmtId="0" fontId="2" fillId="2" borderId="2" xfId="0" applyNumberFormat="1" applyFont="1" applyFill="1" applyBorder="1" applyAlignment="1">
      <alignment horizontal="center" vertical="justify" wrapText="1"/>
    </xf>
    <xf numFmtId="49" fontId="2" fillId="2" borderId="2" xfId="0" applyNumberFormat="1" applyFont="1" applyFill="1" applyBorder="1" applyAlignment="1">
      <alignment horizontal="center" vertical="justify" wrapText="1"/>
    </xf>
    <xf numFmtId="0" fontId="2" fillId="2" borderId="2" xfId="0" applyFont="1" applyFill="1" applyBorder="1" applyAlignment="1">
      <alignment horizontal="center" vertical="justify" wrapText="1"/>
    </xf>
    <xf numFmtId="0" fontId="2" fillId="2" borderId="2" xfId="0" applyNumberFormat="1" applyFont="1" applyFill="1" applyBorder="1" applyAlignment="1">
      <alignment vertical="justify" wrapText="1"/>
    </xf>
    <xf numFmtId="0" fontId="1" fillId="2" borderId="2" xfId="0" applyFont="1" applyFill="1" applyBorder="1" applyAlignment="1">
      <alignment horizontal="center" vertical="justify"/>
    </xf>
    <xf numFmtId="0" fontId="6" fillId="2" borderId="2" xfId="0" applyFont="1" applyFill="1" applyBorder="1" applyAlignment="1">
      <alignment horizontal="left" vertical="justify" wrapText="1"/>
    </xf>
    <xf numFmtId="0" fontId="6" fillId="2" borderId="2" xfId="0" applyFont="1" applyFill="1" applyBorder="1" applyAlignment="1">
      <alignment horizontal="center" vertical="justify"/>
    </xf>
    <xf numFmtId="0" fontId="4" fillId="2" borderId="2" xfId="0" applyNumberFormat="1" applyFont="1" applyFill="1" applyBorder="1" applyAlignment="1">
      <alignment horizontal="center" vertical="justify"/>
    </xf>
    <xf numFmtId="0" fontId="1" fillId="2" borderId="2" xfId="0" applyFont="1" applyFill="1" applyBorder="1" applyAlignment="1">
      <alignment horizontal="left" vertical="justify" wrapText="1"/>
    </xf>
    <xf numFmtId="0" fontId="6" fillId="2" borderId="2" xfId="0" applyFont="1" applyFill="1" applyBorder="1" applyAlignment="1">
      <alignment horizontal="left" vertical="justify"/>
    </xf>
    <xf numFmtId="0" fontId="4" fillId="2" borderId="2" xfId="0" applyFont="1" applyFill="1" applyBorder="1" applyAlignment="1">
      <alignment horizontal="left" vertical="justify"/>
    </xf>
    <xf numFmtId="2" fontId="1" fillId="2" borderId="2" xfId="0" applyNumberFormat="1" applyFont="1" applyFill="1" applyBorder="1" applyAlignment="1">
      <alignment vertical="justify" wrapText="1"/>
    </xf>
    <xf numFmtId="2" fontId="4" fillId="2" borderId="2" xfId="0" applyNumberFormat="1" applyFont="1" applyFill="1" applyBorder="1" applyAlignment="1">
      <alignment horizontal="left" vertical="justify" wrapText="1"/>
    </xf>
    <xf numFmtId="0" fontId="4" fillId="2" borderId="2" xfId="0" applyNumberFormat="1" applyFont="1" applyFill="1" applyBorder="1" applyAlignment="1">
      <alignment horizontal="left" vertical="justify" wrapText="1"/>
    </xf>
    <xf numFmtId="2" fontId="1" fillId="2" borderId="2" xfId="0" applyNumberFormat="1" applyFont="1" applyFill="1" applyBorder="1" applyAlignment="1">
      <alignment horizontal="left" vertical="justify" wrapText="1"/>
    </xf>
    <xf numFmtId="2" fontId="2" fillId="2" borderId="2" xfId="0" applyNumberFormat="1" applyFont="1" applyFill="1" applyBorder="1" applyAlignment="1">
      <alignment vertical="justify" wrapText="1"/>
    </xf>
    <xf numFmtId="0" fontId="2" fillId="2" borderId="2" xfId="0" applyFont="1" applyFill="1" applyBorder="1" applyAlignment="1">
      <alignment horizontal="left" vertical="justify" wrapText="1"/>
    </xf>
    <xf numFmtId="2" fontId="2" fillId="2" borderId="2" xfId="0" applyNumberFormat="1" applyFont="1" applyFill="1" applyBorder="1" applyAlignment="1">
      <alignment horizontal="left" vertical="justify" wrapText="1"/>
    </xf>
    <xf numFmtId="0" fontId="2" fillId="2" borderId="2" xfId="0" applyFont="1" applyFill="1" applyBorder="1" applyAlignment="1">
      <alignment horizontal="right" vertical="justify" wrapText="1"/>
    </xf>
    <xf numFmtId="49" fontId="2" fillId="2" borderId="2" xfId="0" applyNumberFormat="1" applyFont="1" applyFill="1" applyBorder="1" applyAlignment="1">
      <alignment vertical="justify" wrapText="1"/>
    </xf>
    <xf numFmtId="4" fontId="1" fillId="3" borderId="2" xfId="0" applyNumberFormat="1" applyFont="1" applyFill="1" applyBorder="1" applyAlignment="1">
      <alignment vertical="justify"/>
    </xf>
    <xf numFmtId="2" fontId="1" fillId="2" borderId="2" xfId="0" applyNumberFormat="1" applyFont="1" applyFill="1" applyBorder="1" applyAlignment="1">
      <alignment vertical="top" wrapText="1"/>
    </xf>
    <xf numFmtId="49" fontId="4" fillId="2" borderId="2" xfId="0" applyNumberFormat="1" applyFont="1" applyFill="1" applyBorder="1" applyAlignment="1">
      <alignment horizontal="left" vertical="justify"/>
    </xf>
    <xf numFmtId="0" fontId="5" fillId="2" borderId="2" xfId="0" applyFont="1" applyFill="1" applyBorder="1" applyAlignment="1">
      <alignment vertical="justify" wrapText="1"/>
    </xf>
    <xf numFmtId="0" fontId="1" fillId="2" borderId="0" xfId="0" applyFont="1" applyFill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95"/>
  <sheetViews>
    <sheetView tabSelected="1" zoomScaleNormal="100" workbookViewId="0">
      <selection activeCell="D4" sqref="D4:G4"/>
    </sheetView>
  </sheetViews>
  <sheetFormatPr defaultColWidth="9.140625" defaultRowHeight="15.75"/>
  <cols>
    <col min="1" max="1" width="6.140625" style="6" customWidth="1"/>
    <col min="2" max="2" width="49.140625" style="7" customWidth="1"/>
    <col min="3" max="3" width="9.140625" style="7"/>
    <col min="4" max="4" width="11" style="7" customWidth="1"/>
    <col min="5" max="5" width="13.140625" style="7" customWidth="1"/>
    <col min="6" max="6" width="10.85546875" style="7" customWidth="1"/>
    <col min="7" max="7" width="18.5703125" style="7" customWidth="1"/>
    <col min="8" max="8" width="17.28515625" style="7" customWidth="1"/>
    <col min="9" max="9" width="11" style="7" customWidth="1"/>
    <col min="10" max="16384" width="9.140625" style="7"/>
  </cols>
  <sheetData>
    <row r="1" spans="1:7">
      <c r="D1" s="59" t="s">
        <v>1017</v>
      </c>
      <c r="E1" s="59"/>
      <c r="F1" s="59"/>
      <c r="G1" s="59"/>
    </row>
    <row r="2" spans="1:7" ht="15.75" customHeight="1">
      <c r="D2" s="61" t="s">
        <v>928</v>
      </c>
      <c r="E2" s="61"/>
      <c r="F2" s="61"/>
      <c r="G2" s="61"/>
    </row>
    <row r="3" spans="1:7" ht="40.5" customHeight="1">
      <c r="D3" s="61"/>
      <c r="E3" s="61"/>
      <c r="F3" s="61"/>
      <c r="G3" s="61"/>
    </row>
    <row r="4" spans="1:7">
      <c r="D4" s="59" t="s">
        <v>1175</v>
      </c>
      <c r="E4" s="59"/>
      <c r="F4" s="59"/>
      <c r="G4" s="59"/>
    </row>
    <row r="5" spans="1:7">
      <c r="A5" s="60" t="s">
        <v>929</v>
      </c>
      <c r="B5" s="60"/>
      <c r="C5" s="60"/>
      <c r="D5" s="60"/>
      <c r="E5" s="60"/>
      <c r="F5" s="60"/>
      <c r="G5" s="60"/>
    </row>
    <row r="6" spans="1:7" ht="47.25">
      <c r="A6" s="11" t="s">
        <v>0</v>
      </c>
      <c r="B6" s="3" t="s">
        <v>5</v>
      </c>
      <c r="C6" s="3" t="s">
        <v>1</v>
      </c>
      <c r="D6" s="3" t="s">
        <v>2</v>
      </c>
      <c r="E6" s="3" t="s">
        <v>3</v>
      </c>
      <c r="F6" s="3" t="s">
        <v>4</v>
      </c>
      <c r="G6" s="2" t="s">
        <v>979</v>
      </c>
    </row>
    <row r="7" spans="1:7">
      <c r="A7" s="2"/>
      <c r="B7" s="2">
        <v>1</v>
      </c>
      <c r="C7" s="2">
        <v>2</v>
      </c>
      <c r="D7" s="2">
        <v>3</v>
      </c>
      <c r="E7" s="2">
        <v>4</v>
      </c>
      <c r="F7" s="2">
        <v>5</v>
      </c>
      <c r="G7" s="8">
        <v>6</v>
      </c>
    </row>
    <row r="8" spans="1:7" ht="51" customHeight="1">
      <c r="A8" s="1" t="s">
        <v>249</v>
      </c>
      <c r="B8" s="12" t="s">
        <v>916</v>
      </c>
      <c r="C8" s="13">
        <v>147</v>
      </c>
      <c r="D8" s="14"/>
      <c r="E8" s="14"/>
      <c r="F8" s="14"/>
      <c r="G8" s="15">
        <f>G9</f>
        <v>17937.57</v>
      </c>
    </row>
    <row r="9" spans="1:7">
      <c r="A9" s="1" t="s">
        <v>250</v>
      </c>
      <c r="B9" s="28" t="s">
        <v>6</v>
      </c>
      <c r="C9" s="13" t="s">
        <v>7</v>
      </c>
      <c r="D9" s="13" t="s">
        <v>8</v>
      </c>
      <c r="E9" s="14"/>
      <c r="F9" s="24"/>
      <c r="G9" s="15">
        <f>G10+G16+G27+G21</f>
        <v>17937.57</v>
      </c>
    </row>
    <row r="10" spans="1:7">
      <c r="A10" s="1" t="s">
        <v>251</v>
      </c>
      <c r="B10" s="21" t="s">
        <v>10</v>
      </c>
      <c r="C10" s="17" t="s">
        <v>9</v>
      </c>
      <c r="D10" s="17" t="s">
        <v>11</v>
      </c>
      <c r="E10" s="18"/>
      <c r="F10" s="19"/>
      <c r="G10" s="20">
        <f>G11</f>
        <v>441.27000000000004</v>
      </c>
    </row>
    <row r="11" spans="1:7" ht="48.75" customHeight="1">
      <c r="A11" s="1" t="s">
        <v>581</v>
      </c>
      <c r="B11" s="21" t="s">
        <v>930</v>
      </c>
      <c r="C11" s="19" t="s">
        <v>9</v>
      </c>
      <c r="D11" s="17" t="s">
        <v>11</v>
      </c>
      <c r="E11" s="19" t="s">
        <v>797</v>
      </c>
      <c r="F11" s="19"/>
      <c r="G11" s="20">
        <f>G12</f>
        <v>441.27000000000004</v>
      </c>
    </row>
    <row r="12" spans="1:7" ht="47.25">
      <c r="A12" s="1" t="s">
        <v>252</v>
      </c>
      <c r="B12" s="21" t="s">
        <v>128</v>
      </c>
      <c r="C12" s="19" t="s">
        <v>9</v>
      </c>
      <c r="D12" s="17" t="s">
        <v>11</v>
      </c>
      <c r="E12" s="19" t="s">
        <v>970</v>
      </c>
      <c r="F12" s="19"/>
      <c r="G12" s="20">
        <f>G13</f>
        <v>441.27000000000004</v>
      </c>
    </row>
    <row r="13" spans="1:7" ht="286.89999999999998" customHeight="1">
      <c r="A13" s="1" t="s">
        <v>253</v>
      </c>
      <c r="B13" s="22" t="s">
        <v>971</v>
      </c>
      <c r="C13" s="17" t="s">
        <v>9</v>
      </c>
      <c r="D13" s="17" t="s">
        <v>11</v>
      </c>
      <c r="E13" s="19" t="s">
        <v>970</v>
      </c>
      <c r="F13" s="23"/>
      <c r="G13" s="20">
        <f>G14</f>
        <v>441.27000000000004</v>
      </c>
    </row>
    <row r="14" spans="1:7" ht="31.5">
      <c r="A14" s="1" t="s">
        <v>254</v>
      </c>
      <c r="B14" s="22" t="s">
        <v>12</v>
      </c>
      <c r="C14" s="19" t="s">
        <v>9</v>
      </c>
      <c r="D14" s="17" t="s">
        <v>11</v>
      </c>
      <c r="E14" s="19" t="s">
        <v>970</v>
      </c>
      <c r="F14" s="19" t="s">
        <v>13</v>
      </c>
      <c r="G14" s="20">
        <f>G15</f>
        <v>441.27000000000004</v>
      </c>
    </row>
    <row r="15" spans="1:7" ht="31.5">
      <c r="A15" s="1" t="s">
        <v>255</v>
      </c>
      <c r="B15" s="56" t="s">
        <v>915</v>
      </c>
      <c r="C15" s="19" t="s">
        <v>9</v>
      </c>
      <c r="D15" s="17" t="s">
        <v>11</v>
      </c>
      <c r="E15" s="19" t="s">
        <v>970</v>
      </c>
      <c r="F15" s="19" t="s">
        <v>14</v>
      </c>
      <c r="G15" s="20">
        <f>144+281.1+16.17</f>
        <v>441.27000000000004</v>
      </c>
    </row>
    <row r="16" spans="1:7">
      <c r="A16" s="1" t="s">
        <v>256</v>
      </c>
      <c r="B16" s="57" t="s">
        <v>22</v>
      </c>
      <c r="C16" s="19" t="s">
        <v>9</v>
      </c>
      <c r="D16" s="19" t="s">
        <v>23</v>
      </c>
      <c r="E16" s="19"/>
      <c r="F16" s="19"/>
      <c r="G16" s="20">
        <f t="shared" ref="G16:G19" si="0">G17</f>
        <v>14498.9</v>
      </c>
    </row>
    <row r="17" spans="1:7" ht="31.5">
      <c r="A17" s="1" t="s">
        <v>257</v>
      </c>
      <c r="B17" s="25" t="s">
        <v>21</v>
      </c>
      <c r="C17" s="19" t="s">
        <v>9</v>
      </c>
      <c r="D17" s="19" t="s">
        <v>23</v>
      </c>
      <c r="E17" s="19" t="s">
        <v>798</v>
      </c>
      <c r="F17" s="19"/>
      <c r="G17" s="20">
        <f>G18</f>
        <v>14498.9</v>
      </c>
    </row>
    <row r="18" spans="1:7" ht="155.25" customHeight="1">
      <c r="A18" s="1" t="s">
        <v>980</v>
      </c>
      <c r="B18" s="22" t="s">
        <v>973</v>
      </c>
      <c r="C18" s="19" t="s">
        <v>9</v>
      </c>
      <c r="D18" s="19" t="s">
        <v>23</v>
      </c>
      <c r="E18" s="19" t="s">
        <v>972</v>
      </c>
      <c r="F18" s="19"/>
      <c r="G18" s="20">
        <f t="shared" si="0"/>
        <v>14498.9</v>
      </c>
    </row>
    <row r="19" spans="1:7" ht="47.25">
      <c r="A19" s="1" t="s">
        <v>258</v>
      </c>
      <c r="B19" s="21" t="s">
        <v>34</v>
      </c>
      <c r="C19" s="19" t="s">
        <v>9</v>
      </c>
      <c r="D19" s="17" t="s">
        <v>23</v>
      </c>
      <c r="E19" s="19" t="s">
        <v>972</v>
      </c>
      <c r="F19" s="19" t="s">
        <v>35</v>
      </c>
      <c r="G19" s="20">
        <f t="shared" si="0"/>
        <v>14498.9</v>
      </c>
    </row>
    <row r="20" spans="1:7">
      <c r="A20" s="1" t="s">
        <v>259</v>
      </c>
      <c r="B20" s="21" t="s">
        <v>36</v>
      </c>
      <c r="C20" s="19" t="s">
        <v>9</v>
      </c>
      <c r="D20" s="17" t="s">
        <v>23</v>
      </c>
      <c r="E20" s="19" t="s">
        <v>972</v>
      </c>
      <c r="F20" s="19" t="s">
        <v>37</v>
      </c>
      <c r="G20" s="20">
        <f>13302.5+1196.4</f>
        <v>14498.9</v>
      </c>
    </row>
    <row r="21" spans="1:7">
      <c r="A21" s="1" t="s">
        <v>1174</v>
      </c>
      <c r="B21" s="27" t="s">
        <v>15</v>
      </c>
      <c r="C21" s="17" t="s">
        <v>7</v>
      </c>
      <c r="D21" s="17" t="s">
        <v>16</v>
      </c>
      <c r="E21" s="14"/>
      <c r="F21" s="19"/>
      <c r="G21" s="20">
        <f>G22</f>
        <v>108.1</v>
      </c>
    </row>
    <row r="22" spans="1:7" ht="47.25">
      <c r="A22" s="1" t="s">
        <v>260</v>
      </c>
      <c r="B22" s="21" t="s">
        <v>128</v>
      </c>
      <c r="C22" s="19" t="s">
        <v>9</v>
      </c>
      <c r="D22" s="19" t="s">
        <v>16</v>
      </c>
      <c r="E22" s="19" t="s">
        <v>799</v>
      </c>
      <c r="F22" s="19"/>
      <c r="G22" s="20">
        <f>G24</f>
        <v>108.1</v>
      </c>
    </row>
    <row r="23" spans="1:7" hidden="1">
      <c r="A23" s="1" t="s">
        <v>261</v>
      </c>
      <c r="B23" s="12"/>
      <c r="C23" s="13"/>
      <c r="D23" s="13"/>
      <c r="E23" s="14"/>
      <c r="F23" s="19"/>
      <c r="G23" s="20"/>
    </row>
    <row r="24" spans="1:7" ht="157.5">
      <c r="A24" s="1" t="s">
        <v>261</v>
      </c>
      <c r="B24" s="22" t="s">
        <v>975</v>
      </c>
      <c r="C24" s="19" t="s">
        <v>9</v>
      </c>
      <c r="D24" s="19" t="s">
        <v>16</v>
      </c>
      <c r="E24" s="19" t="s">
        <v>974</v>
      </c>
      <c r="F24" s="19"/>
      <c r="G24" s="20">
        <f>G25</f>
        <v>108.1</v>
      </c>
    </row>
    <row r="25" spans="1:7" ht="31.5">
      <c r="A25" s="1" t="s">
        <v>600</v>
      </c>
      <c r="B25" s="22" t="s">
        <v>12</v>
      </c>
      <c r="C25" s="19" t="s">
        <v>9</v>
      </c>
      <c r="D25" s="19" t="s">
        <v>16</v>
      </c>
      <c r="E25" s="19" t="s">
        <v>974</v>
      </c>
      <c r="F25" s="19" t="s">
        <v>13</v>
      </c>
      <c r="G25" s="20">
        <f>G26</f>
        <v>108.1</v>
      </c>
    </row>
    <row r="26" spans="1:7">
      <c r="A26" s="1" t="s">
        <v>981</v>
      </c>
      <c r="B26" s="22" t="s">
        <v>97</v>
      </c>
      <c r="C26" s="19" t="s">
        <v>9</v>
      </c>
      <c r="D26" s="19" t="s">
        <v>16</v>
      </c>
      <c r="E26" s="19" t="s">
        <v>974</v>
      </c>
      <c r="F26" s="19" t="s">
        <v>98</v>
      </c>
      <c r="G26" s="20">
        <v>108.1</v>
      </c>
    </row>
    <row r="27" spans="1:7" ht="23.25" customHeight="1">
      <c r="A27" s="1" t="s">
        <v>982</v>
      </c>
      <c r="B27" s="25" t="s">
        <v>24</v>
      </c>
      <c r="C27" s="19" t="s">
        <v>9</v>
      </c>
      <c r="D27" s="19" t="s">
        <v>25</v>
      </c>
      <c r="E27" s="19"/>
      <c r="F27" s="19"/>
      <c r="G27" s="20">
        <f>G28</f>
        <v>2889.3</v>
      </c>
    </row>
    <row r="28" spans="1:7" ht="47.25" customHeight="1">
      <c r="A28" s="1" t="s">
        <v>983</v>
      </c>
      <c r="B28" s="21" t="s">
        <v>128</v>
      </c>
      <c r="C28" s="19" t="s">
        <v>9</v>
      </c>
      <c r="D28" s="19" t="s">
        <v>25</v>
      </c>
      <c r="E28" s="19" t="s">
        <v>799</v>
      </c>
      <c r="F28" s="19"/>
      <c r="G28" s="20">
        <f>G30</f>
        <v>2889.3</v>
      </c>
    </row>
    <row r="29" spans="1:7" hidden="1">
      <c r="A29" s="1" t="s">
        <v>601</v>
      </c>
      <c r="B29" s="25"/>
      <c r="C29" s="19"/>
      <c r="D29" s="19"/>
      <c r="E29" s="19"/>
      <c r="F29" s="19"/>
      <c r="G29" s="20"/>
    </row>
    <row r="30" spans="1:7" ht="253.5" customHeight="1">
      <c r="A30" s="1" t="s">
        <v>601</v>
      </c>
      <c r="B30" s="58" t="s">
        <v>976</v>
      </c>
      <c r="C30" s="19" t="s">
        <v>9</v>
      </c>
      <c r="D30" s="19" t="s">
        <v>25</v>
      </c>
      <c r="E30" s="19" t="s">
        <v>977</v>
      </c>
      <c r="F30" s="19"/>
      <c r="G30" s="20">
        <f>G31+G33+G35</f>
        <v>2889.3</v>
      </c>
    </row>
    <row r="31" spans="1:7" ht="77.25" customHeight="1">
      <c r="A31" s="1" t="s">
        <v>602</v>
      </c>
      <c r="B31" s="27" t="s">
        <v>726</v>
      </c>
      <c r="C31" s="19" t="s">
        <v>9</v>
      </c>
      <c r="D31" s="17" t="s">
        <v>25</v>
      </c>
      <c r="E31" s="19" t="s">
        <v>977</v>
      </c>
      <c r="F31" s="19" t="s">
        <v>48</v>
      </c>
      <c r="G31" s="20">
        <f>G32</f>
        <v>2438.5</v>
      </c>
    </row>
    <row r="32" spans="1:7" ht="31.5">
      <c r="A32" s="1" t="s">
        <v>603</v>
      </c>
      <c r="B32" s="27" t="s">
        <v>152</v>
      </c>
      <c r="C32" s="19" t="s">
        <v>9</v>
      </c>
      <c r="D32" s="17" t="s">
        <v>25</v>
      </c>
      <c r="E32" s="19" t="s">
        <v>977</v>
      </c>
      <c r="F32" s="19" t="s">
        <v>70</v>
      </c>
      <c r="G32" s="20">
        <f>2442-3.5</f>
        <v>2438.5</v>
      </c>
    </row>
    <row r="33" spans="1:8" ht="31.5">
      <c r="A33" s="1" t="s">
        <v>604</v>
      </c>
      <c r="B33" s="27" t="s">
        <v>925</v>
      </c>
      <c r="C33" s="19" t="s">
        <v>9</v>
      </c>
      <c r="D33" s="17" t="s">
        <v>25</v>
      </c>
      <c r="E33" s="19" t="s">
        <v>977</v>
      </c>
      <c r="F33" s="19" t="s">
        <v>72</v>
      </c>
      <c r="G33" s="20">
        <f>G34</f>
        <v>447.3</v>
      </c>
    </row>
    <row r="34" spans="1:8" ht="47.25">
      <c r="A34" s="1" t="s">
        <v>605</v>
      </c>
      <c r="B34" s="27" t="s">
        <v>73</v>
      </c>
      <c r="C34" s="19" t="s">
        <v>9</v>
      </c>
      <c r="D34" s="17" t="s">
        <v>25</v>
      </c>
      <c r="E34" s="19" t="s">
        <v>977</v>
      </c>
      <c r="F34" s="19" t="s">
        <v>74</v>
      </c>
      <c r="G34" s="20">
        <v>447.3</v>
      </c>
      <c r="H34" s="9"/>
    </row>
    <row r="35" spans="1:8">
      <c r="A35" s="1" t="s">
        <v>606</v>
      </c>
      <c r="B35" s="27" t="s">
        <v>158</v>
      </c>
      <c r="C35" s="19" t="s">
        <v>9</v>
      </c>
      <c r="D35" s="17" t="s">
        <v>25</v>
      </c>
      <c r="E35" s="19" t="s">
        <v>977</v>
      </c>
      <c r="F35" s="19" t="s">
        <v>470</v>
      </c>
      <c r="G35" s="20">
        <f>G36</f>
        <v>3.5</v>
      </c>
      <c r="H35" s="9"/>
    </row>
    <row r="36" spans="1:8">
      <c r="A36" s="1" t="s">
        <v>607</v>
      </c>
      <c r="B36" s="27" t="s">
        <v>159</v>
      </c>
      <c r="C36" s="19" t="s">
        <v>9</v>
      </c>
      <c r="D36" s="17" t="s">
        <v>25</v>
      </c>
      <c r="E36" s="19" t="s">
        <v>1046</v>
      </c>
      <c r="F36" s="19" t="s">
        <v>471</v>
      </c>
      <c r="G36" s="20">
        <v>3.5</v>
      </c>
      <c r="H36" s="9"/>
    </row>
    <row r="37" spans="1:8" ht="31.5">
      <c r="A37" s="1" t="s">
        <v>608</v>
      </c>
      <c r="B37" s="28" t="s">
        <v>917</v>
      </c>
      <c r="C37" s="29">
        <v>670</v>
      </c>
      <c r="D37" s="13"/>
      <c r="E37" s="29"/>
      <c r="F37" s="29"/>
      <c r="G37" s="30">
        <f>G38+G119+G142+G199+G232+G242+G225</f>
        <v>49452.02</v>
      </c>
      <c r="H37" s="4"/>
    </row>
    <row r="38" spans="1:8">
      <c r="A38" s="1" t="s">
        <v>609</v>
      </c>
      <c r="B38" s="28" t="s">
        <v>122</v>
      </c>
      <c r="C38" s="29">
        <v>670</v>
      </c>
      <c r="D38" s="13" t="s">
        <v>123</v>
      </c>
      <c r="E38" s="29"/>
      <c r="F38" s="29"/>
      <c r="G38" s="30">
        <f>G39+G45+G64+G69+G57</f>
        <v>24582.809999999994</v>
      </c>
      <c r="H38" s="4"/>
    </row>
    <row r="39" spans="1:8" ht="34.5" customHeight="1">
      <c r="A39" s="1" t="s">
        <v>610</v>
      </c>
      <c r="B39" s="27" t="s">
        <v>146</v>
      </c>
      <c r="C39" s="31">
        <v>670</v>
      </c>
      <c r="D39" s="32" t="s">
        <v>147</v>
      </c>
      <c r="E39" s="31"/>
      <c r="F39" s="31"/>
      <c r="G39" s="20">
        <f>G40</f>
        <v>1150.5</v>
      </c>
      <c r="H39" s="5"/>
    </row>
    <row r="40" spans="1:8" ht="31.5">
      <c r="A40" s="1" t="s">
        <v>611</v>
      </c>
      <c r="B40" s="27" t="s">
        <v>148</v>
      </c>
      <c r="C40" s="31">
        <v>670</v>
      </c>
      <c r="D40" s="32" t="s">
        <v>147</v>
      </c>
      <c r="E40" s="31">
        <v>2100000000</v>
      </c>
      <c r="F40" s="31"/>
      <c r="G40" s="20">
        <f t="shared" ref="G40:G43" si="1">G41</f>
        <v>1150.5</v>
      </c>
      <c r="H40" s="9"/>
    </row>
    <row r="41" spans="1:8" ht="31.5">
      <c r="A41" s="1" t="s">
        <v>612</v>
      </c>
      <c r="B41" s="27" t="s">
        <v>149</v>
      </c>
      <c r="C41" s="31">
        <v>670</v>
      </c>
      <c r="D41" s="32" t="s">
        <v>147</v>
      </c>
      <c r="E41" s="31">
        <v>2110000000</v>
      </c>
      <c r="F41" s="31"/>
      <c r="G41" s="20">
        <f t="shared" si="1"/>
        <v>1150.5</v>
      </c>
      <c r="H41" s="9"/>
    </row>
    <row r="42" spans="1:8" ht="60.75" customHeight="1">
      <c r="A42" s="1" t="s">
        <v>613</v>
      </c>
      <c r="B42" s="27" t="s">
        <v>150</v>
      </c>
      <c r="C42" s="31">
        <v>670</v>
      </c>
      <c r="D42" s="32" t="s">
        <v>147</v>
      </c>
      <c r="E42" s="31">
        <v>2110000250</v>
      </c>
      <c r="F42" s="31"/>
      <c r="G42" s="20">
        <f t="shared" si="1"/>
        <v>1150.5</v>
      </c>
    </row>
    <row r="43" spans="1:8" ht="82.5" customHeight="1">
      <c r="A43" s="1" t="s">
        <v>614</v>
      </c>
      <c r="B43" s="27" t="s">
        <v>727</v>
      </c>
      <c r="C43" s="31">
        <v>670</v>
      </c>
      <c r="D43" s="32" t="s">
        <v>147</v>
      </c>
      <c r="E43" s="31">
        <v>2110000250</v>
      </c>
      <c r="F43" s="31">
        <v>100</v>
      </c>
      <c r="G43" s="20">
        <f t="shared" si="1"/>
        <v>1150.5</v>
      </c>
      <c r="H43" s="9"/>
    </row>
    <row r="44" spans="1:8" ht="31.5">
      <c r="A44" s="1" t="s">
        <v>615</v>
      </c>
      <c r="B44" s="27" t="s">
        <v>152</v>
      </c>
      <c r="C44" s="31">
        <v>670</v>
      </c>
      <c r="D44" s="32" t="s">
        <v>147</v>
      </c>
      <c r="E44" s="31">
        <v>2110000250</v>
      </c>
      <c r="F44" s="31">
        <v>120</v>
      </c>
      <c r="G44" s="20">
        <v>1150.5</v>
      </c>
      <c r="H44" s="9"/>
    </row>
    <row r="45" spans="1:8" ht="65.25" customHeight="1">
      <c r="A45" s="1" t="s">
        <v>871</v>
      </c>
      <c r="B45" s="27" t="s">
        <v>728</v>
      </c>
      <c r="C45" s="31">
        <v>670</v>
      </c>
      <c r="D45" s="32" t="s">
        <v>157</v>
      </c>
      <c r="E45" s="31"/>
      <c r="F45" s="31"/>
      <c r="G45" s="20">
        <f t="shared" ref="G45:G47" si="2">G46</f>
        <v>19926.549999999996</v>
      </c>
      <c r="H45" s="9"/>
    </row>
    <row r="46" spans="1:8" ht="31.5">
      <c r="A46" s="1" t="s">
        <v>872</v>
      </c>
      <c r="B46" s="27" t="s">
        <v>148</v>
      </c>
      <c r="C46" s="31">
        <v>670</v>
      </c>
      <c r="D46" s="32" t="s">
        <v>157</v>
      </c>
      <c r="E46" s="31">
        <v>2100000000</v>
      </c>
      <c r="F46" s="31"/>
      <c r="G46" s="20">
        <f>G47+G61</f>
        <v>19926.549999999996</v>
      </c>
      <c r="H46" s="9"/>
    </row>
    <row r="47" spans="1:8" ht="31.5">
      <c r="A47" s="1" t="s">
        <v>873</v>
      </c>
      <c r="B47" s="27" t="s">
        <v>149</v>
      </c>
      <c r="C47" s="31">
        <v>670</v>
      </c>
      <c r="D47" s="32" t="s">
        <v>157</v>
      </c>
      <c r="E47" s="31">
        <v>2110000000</v>
      </c>
      <c r="F47" s="31"/>
      <c r="G47" s="20">
        <f t="shared" si="2"/>
        <v>17085.949999999997</v>
      </c>
      <c r="H47" s="9"/>
    </row>
    <row r="48" spans="1:8" ht="63" customHeight="1">
      <c r="A48" s="1" t="s">
        <v>874</v>
      </c>
      <c r="B48" s="27" t="s">
        <v>150</v>
      </c>
      <c r="C48" s="31">
        <v>670</v>
      </c>
      <c r="D48" s="32" t="s">
        <v>157</v>
      </c>
      <c r="E48" s="31">
        <v>2110000250</v>
      </c>
      <c r="F48" s="31"/>
      <c r="G48" s="20">
        <f>G49+G51+G55+G53</f>
        <v>17085.949999999997</v>
      </c>
      <c r="H48" s="9"/>
    </row>
    <row r="49" spans="1:8" ht="80.25" customHeight="1">
      <c r="A49" s="1" t="s">
        <v>875</v>
      </c>
      <c r="B49" s="27" t="s">
        <v>729</v>
      </c>
      <c r="C49" s="31">
        <v>670</v>
      </c>
      <c r="D49" s="32" t="s">
        <v>157</v>
      </c>
      <c r="E49" s="31">
        <v>2110000250</v>
      </c>
      <c r="F49" s="31">
        <v>100</v>
      </c>
      <c r="G49" s="20">
        <f>G50</f>
        <v>12127.8</v>
      </c>
      <c r="H49" s="9"/>
    </row>
    <row r="50" spans="1:8" ht="31.5">
      <c r="A50" s="1" t="s">
        <v>876</v>
      </c>
      <c r="B50" s="27" t="s">
        <v>152</v>
      </c>
      <c r="C50" s="31">
        <v>670</v>
      </c>
      <c r="D50" s="32" t="s">
        <v>157</v>
      </c>
      <c r="E50" s="31">
        <v>2110000250</v>
      </c>
      <c r="F50" s="31">
        <v>120</v>
      </c>
      <c r="G50" s="20">
        <f>12372.8-245</f>
        <v>12127.8</v>
      </c>
    </row>
    <row r="51" spans="1:8" ht="31.5">
      <c r="A51" s="1" t="s">
        <v>616</v>
      </c>
      <c r="B51" s="27" t="s">
        <v>925</v>
      </c>
      <c r="C51" s="31">
        <v>670</v>
      </c>
      <c r="D51" s="32" t="s">
        <v>157</v>
      </c>
      <c r="E51" s="31">
        <v>2110000250</v>
      </c>
      <c r="F51" s="31">
        <v>200</v>
      </c>
      <c r="G51" s="20">
        <f>G52</f>
        <v>4916.1499999999996</v>
      </c>
    </row>
    <row r="52" spans="1:8" ht="47.25">
      <c r="A52" s="1" t="s">
        <v>617</v>
      </c>
      <c r="B52" s="27" t="s">
        <v>73</v>
      </c>
      <c r="C52" s="31">
        <v>670</v>
      </c>
      <c r="D52" s="32" t="s">
        <v>157</v>
      </c>
      <c r="E52" s="31">
        <v>2110000250</v>
      </c>
      <c r="F52" s="31">
        <v>240</v>
      </c>
      <c r="G52" s="20">
        <f>5842.78-1500+200+310+63.37</f>
        <v>4916.1499999999996</v>
      </c>
    </row>
    <row r="53" spans="1:8" ht="31.5">
      <c r="A53" s="1" t="s">
        <v>618</v>
      </c>
      <c r="B53" s="33" t="s">
        <v>12</v>
      </c>
      <c r="C53" s="31">
        <v>670</v>
      </c>
      <c r="D53" s="32" t="s">
        <v>157</v>
      </c>
      <c r="E53" s="31">
        <v>2110000250</v>
      </c>
      <c r="F53" s="31">
        <v>300</v>
      </c>
      <c r="G53" s="20">
        <f>G54</f>
        <v>12</v>
      </c>
    </row>
    <row r="54" spans="1:8">
      <c r="A54" s="1" t="s">
        <v>619</v>
      </c>
      <c r="B54" s="27" t="s">
        <v>97</v>
      </c>
      <c r="C54" s="31">
        <v>670</v>
      </c>
      <c r="D54" s="32" t="s">
        <v>157</v>
      </c>
      <c r="E54" s="31">
        <v>2110000250</v>
      </c>
      <c r="F54" s="31">
        <v>360</v>
      </c>
      <c r="G54" s="20">
        <v>12</v>
      </c>
    </row>
    <row r="55" spans="1:8">
      <c r="A55" s="1" t="s">
        <v>620</v>
      </c>
      <c r="B55" s="27" t="s">
        <v>158</v>
      </c>
      <c r="C55" s="31">
        <v>670</v>
      </c>
      <c r="D55" s="32" t="s">
        <v>157</v>
      </c>
      <c r="E55" s="31">
        <v>2110000250</v>
      </c>
      <c r="F55" s="31">
        <v>800</v>
      </c>
      <c r="G55" s="20">
        <f>G56</f>
        <v>30</v>
      </c>
    </row>
    <row r="56" spans="1:8" ht="21" customHeight="1">
      <c r="A56" s="1" t="s">
        <v>621</v>
      </c>
      <c r="B56" s="27" t="s">
        <v>159</v>
      </c>
      <c r="C56" s="31">
        <v>670</v>
      </c>
      <c r="D56" s="32" t="s">
        <v>157</v>
      </c>
      <c r="E56" s="31">
        <v>2110000250</v>
      </c>
      <c r="F56" s="31">
        <v>850</v>
      </c>
      <c r="G56" s="20">
        <f>24+6</f>
        <v>30</v>
      </c>
    </row>
    <row r="57" spans="1:8" ht="1.5" hidden="1" customHeight="1">
      <c r="A57" s="1" t="s">
        <v>622</v>
      </c>
      <c r="B57" s="27" t="s">
        <v>731</v>
      </c>
      <c r="C57" s="31">
        <v>670</v>
      </c>
      <c r="D57" s="32" t="s">
        <v>732</v>
      </c>
      <c r="E57" s="31"/>
      <c r="F57" s="31"/>
      <c r="G57" s="20">
        <f>G58</f>
        <v>0</v>
      </c>
    </row>
    <row r="58" spans="1:8" ht="30" hidden="1" customHeight="1">
      <c r="A58" s="1" t="s">
        <v>623</v>
      </c>
      <c r="B58" s="27" t="s">
        <v>733</v>
      </c>
      <c r="C58" s="31">
        <v>670</v>
      </c>
      <c r="D58" s="32" t="s">
        <v>732</v>
      </c>
      <c r="E58" s="31">
        <v>2110051200</v>
      </c>
      <c r="F58" s="31"/>
      <c r="G58" s="20">
        <f>G59</f>
        <v>0</v>
      </c>
    </row>
    <row r="59" spans="1:8" ht="25.5" hidden="1" customHeight="1">
      <c r="A59" s="1" t="s">
        <v>624</v>
      </c>
      <c r="B59" s="27" t="s">
        <v>925</v>
      </c>
      <c r="C59" s="31">
        <v>670</v>
      </c>
      <c r="D59" s="32" t="s">
        <v>732</v>
      </c>
      <c r="E59" s="31">
        <v>2110051200</v>
      </c>
      <c r="F59" s="31">
        <v>200</v>
      </c>
      <c r="G59" s="20">
        <f>G60</f>
        <v>0</v>
      </c>
    </row>
    <row r="60" spans="1:8" ht="39" hidden="1" customHeight="1">
      <c r="A60" s="1" t="s">
        <v>625</v>
      </c>
      <c r="B60" s="27" t="s">
        <v>73</v>
      </c>
      <c r="C60" s="31">
        <v>670</v>
      </c>
      <c r="D60" s="32" t="s">
        <v>732</v>
      </c>
      <c r="E60" s="31">
        <v>2110051200</v>
      </c>
      <c r="F60" s="31">
        <v>240</v>
      </c>
      <c r="G60" s="20">
        <v>0</v>
      </c>
    </row>
    <row r="61" spans="1:8" ht="63" customHeight="1">
      <c r="A61" s="1" t="s">
        <v>622</v>
      </c>
      <c r="B61" s="27" t="s">
        <v>969</v>
      </c>
      <c r="C61" s="31">
        <v>670</v>
      </c>
      <c r="D61" s="32" t="s">
        <v>157</v>
      </c>
      <c r="E61" s="31">
        <v>2110000251</v>
      </c>
      <c r="F61" s="31"/>
      <c r="G61" s="20">
        <f>G62</f>
        <v>2840.6</v>
      </c>
    </row>
    <row r="62" spans="1:8" ht="81" customHeight="1">
      <c r="A62" s="1" t="s">
        <v>623</v>
      </c>
      <c r="B62" s="27" t="s">
        <v>729</v>
      </c>
      <c r="C62" s="31">
        <v>670</v>
      </c>
      <c r="D62" s="32" t="s">
        <v>157</v>
      </c>
      <c r="E62" s="31">
        <v>2110000251</v>
      </c>
      <c r="F62" s="31">
        <v>100</v>
      </c>
      <c r="G62" s="20">
        <f>G63</f>
        <v>2840.6</v>
      </c>
    </row>
    <row r="63" spans="1:8" ht="31.5">
      <c r="A63" s="1" t="s">
        <v>624</v>
      </c>
      <c r="B63" s="27" t="s">
        <v>152</v>
      </c>
      <c r="C63" s="31">
        <v>670</v>
      </c>
      <c r="D63" s="32" t="s">
        <v>157</v>
      </c>
      <c r="E63" s="31">
        <v>2110000251</v>
      </c>
      <c r="F63" s="31">
        <v>120</v>
      </c>
      <c r="G63" s="20">
        <f>3656.6-816</f>
        <v>2840.6</v>
      </c>
    </row>
    <row r="64" spans="1:8">
      <c r="A64" s="1" t="s">
        <v>625</v>
      </c>
      <c r="B64" s="27" t="s">
        <v>160</v>
      </c>
      <c r="C64" s="31">
        <v>670</v>
      </c>
      <c r="D64" s="32" t="s">
        <v>161</v>
      </c>
      <c r="E64" s="31"/>
      <c r="F64" s="31"/>
      <c r="G64" s="20">
        <f t="shared" ref="G64:G67" si="3">G65</f>
        <v>288</v>
      </c>
    </row>
    <row r="65" spans="1:8">
      <c r="A65" s="1" t="s">
        <v>626</v>
      </c>
      <c r="B65" s="27" t="s">
        <v>162</v>
      </c>
      <c r="C65" s="31">
        <v>670</v>
      </c>
      <c r="D65" s="32" t="s">
        <v>161</v>
      </c>
      <c r="E65" s="31">
        <v>2300000000</v>
      </c>
      <c r="F65" s="31"/>
      <c r="G65" s="20">
        <f t="shared" si="3"/>
        <v>288</v>
      </c>
    </row>
    <row r="66" spans="1:8" ht="31.5">
      <c r="A66" s="1" t="s">
        <v>627</v>
      </c>
      <c r="B66" s="27" t="s">
        <v>163</v>
      </c>
      <c r="C66" s="31">
        <v>670</v>
      </c>
      <c r="D66" s="32" t="s">
        <v>161</v>
      </c>
      <c r="E66" s="31">
        <v>2310000000</v>
      </c>
      <c r="F66" s="31"/>
      <c r="G66" s="20">
        <f t="shared" si="3"/>
        <v>288</v>
      </c>
    </row>
    <row r="67" spans="1:8">
      <c r="A67" s="1" t="s">
        <v>628</v>
      </c>
      <c r="B67" s="27" t="s">
        <v>158</v>
      </c>
      <c r="C67" s="31">
        <v>670</v>
      </c>
      <c r="D67" s="32" t="s">
        <v>161</v>
      </c>
      <c r="E67" s="31">
        <v>2310000000</v>
      </c>
      <c r="F67" s="31">
        <v>800</v>
      </c>
      <c r="G67" s="20">
        <f t="shared" si="3"/>
        <v>288</v>
      </c>
    </row>
    <row r="68" spans="1:8">
      <c r="A68" s="1" t="s">
        <v>629</v>
      </c>
      <c r="B68" s="27" t="s">
        <v>212</v>
      </c>
      <c r="C68" s="31">
        <v>670</v>
      </c>
      <c r="D68" s="32" t="s">
        <v>161</v>
      </c>
      <c r="E68" s="31">
        <v>2310000000</v>
      </c>
      <c r="F68" s="31">
        <v>870</v>
      </c>
      <c r="G68" s="20">
        <f>300-12</f>
        <v>288</v>
      </c>
    </row>
    <row r="69" spans="1:8">
      <c r="A69" s="1" t="s">
        <v>630</v>
      </c>
      <c r="B69" s="27" t="s">
        <v>130</v>
      </c>
      <c r="C69" s="31">
        <v>670</v>
      </c>
      <c r="D69" s="32" t="s">
        <v>131</v>
      </c>
      <c r="E69" s="31"/>
      <c r="F69" s="31"/>
      <c r="G69" s="20">
        <f>G70+G76+G83+G103+G114</f>
        <v>3217.7599999999998</v>
      </c>
      <c r="H69" s="10"/>
    </row>
    <row r="70" spans="1:8" ht="30" customHeight="1">
      <c r="A70" s="1" t="s">
        <v>631</v>
      </c>
      <c r="B70" s="33" t="s">
        <v>164</v>
      </c>
      <c r="C70" s="34">
        <v>670</v>
      </c>
      <c r="D70" s="32" t="s">
        <v>131</v>
      </c>
      <c r="E70" s="32" t="s">
        <v>734</v>
      </c>
      <c r="F70" s="31"/>
      <c r="G70" s="20">
        <f>G71</f>
        <v>467.7</v>
      </c>
    </row>
    <row r="71" spans="1:8" ht="168.75" customHeight="1">
      <c r="A71" s="1" t="s">
        <v>632</v>
      </c>
      <c r="B71" s="33" t="s">
        <v>207</v>
      </c>
      <c r="C71" s="34">
        <v>670</v>
      </c>
      <c r="D71" s="32" t="s">
        <v>131</v>
      </c>
      <c r="E71" s="32" t="s">
        <v>735</v>
      </c>
      <c r="F71" s="31"/>
      <c r="G71" s="20">
        <f>G72+G74</f>
        <v>467.7</v>
      </c>
    </row>
    <row r="72" spans="1:8" ht="76.5" customHeight="1">
      <c r="A72" s="1" t="s">
        <v>633</v>
      </c>
      <c r="B72" s="27" t="s">
        <v>729</v>
      </c>
      <c r="C72" s="34">
        <v>670</v>
      </c>
      <c r="D72" s="32" t="s">
        <v>131</v>
      </c>
      <c r="E72" s="32" t="s">
        <v>735</v>
      </c>
      <c r="F72" s="31">
        <v>100</v>
      </c>
      <c r="G72" s="20">
        <f>G73</f>
        <v>419.5</v>
      </c>
    </row>
    <row r="73" spans="1:8" ht="31.5">
      <c r="A73" s="1" t="s">
        <v>634</v>
      </c>
      <c r="B73" s="27" t="s">
        <v>152</v>
      </c>
      <c r="C73" s="34">
        <v>670</v>
      </c>
      <c r="D73" s="32" t="s">
        <v>131</v>
      </c>
      <c r="E73" s="32" t="s">
        <v>735</v>
      </c>
      <c r="F73" s="31">
        <v>120</v>
      </c>
      <c r="G73" s="20">
        <v>419.5</v>
      </c>
    </row>
    <row r="74" spans="1:8" ht="31.5">
      <c r="A74" s="1" t="s">
        <v>635</v>
      </c>
      <c r="B74" s="27" t="s">
        <v>925</v>
      </c>
      <c r="C74" s="34">
        <v>670</v>
      </c>
      <c r="D74" s="32" t="s">
        <v>131</v>
      </c>
      <c r="E74" s="32" t="s">
        <v>735</v>
      </c>
      <c r="F74" s="31">
        <v>200</v>
      </c>
      <c r="G74" s="20">
        <f>G75</f>
        <v>48.2</v>
      </c>
    </row>
    <row r="75" spans="1:8" ht="47.25">
      <c r="A75" s="1" t="s">
        <v>636</v>
      </c>
      <c r="B75" s="27" t="s">
        <v>73</v>
      </c>
      <c r="C75" s="34">
        <v>670</v>
      </c>
      <c r="D75" s="32" t="s">
        <v>131</v>
      </c>
      <c r="E75" s="32" t="s">
        <v>735</v>
      </c>
      <c r="F75" s="31">
        <v>240</v>
      </c>
      <c r="G75" s="20">
        <v>48.2</v>
      </c>
    </row>
    <row r="76" spans="1:8" ht="31.5">
      <c r="A76" s="1" t="s">
        <v>637</v>
      </c>
      <c r="B76" s="33" t="s">
        <v>215</v>
      </c>
      <c r="C76" s="34">
        <v>670</v>
      </c>
      <c r="D76" s="32" t="s">
        <v>131</v>
      </c>
      <c r="E76" s="32" t="s">
        <v>736</v>
      </c>
      <c r="F76" s="31"/>
      <c r="G76" s="20">
        <f>G77</f>
        <v>62.3</v>
      </c>
    </row>
    <row r="77" spans="1:8" ht="33.75" customHeight="1">
      <c r="A77" s="1" t="s">
        <v>638</v>
      </c>
      <c r="B77" s="33" t="s">
        <v>990</v>
      </c>
      <c r="C77" s="34">
        <v>670</v>
      </c>
      <c r="D77" s="32" t="s">
        <v>131</v>
      </c>
      <c r="E77" s="32" t="s">
        <v>991</v>
      </c>
      <c r="F77" s="31"/>
      <c r="G77" s="20">
        <f>G78</f>
        <v>62.3</v>
      </c>
    </row>
    <row r="78" spans="1:8" ht="79.150000000000006" customHeight="1">
      <c r="A78" s="1" t="s">
        <v>639</v>
      </c>
      <c r="B78" s="33" t="s">
        <v>216</v>
      </c>
      <c r="C78" s="34">
        <v>670</v>
      </c>
      <c r="D78" s="32" t="s">
        <v>131</v>
      </c>
      <c r="E78" s="32" t="s">
        <v>737</v>
      </c>
      <c r="F78" s="31"/>
      <c r="G78" s="20">
        <f>G79+G81</f>
        <v>62.3</v>
      </c>
    </row>
    <row r="79" spans="1:8" ht="94.5">
      <c r="A79" s="1" t="s">
        <v>640</v>
      </c>
      <c r="B79" s="27" t="s">
        <v>151</v>
      </c>
      <c r="C79" s="34">
        <v>670</v>
      </c>
      <c r="D79" s="32" t="s">
        <v>131</v>
      </c>
      <c r="E79" s="32" t="s">
        <v>737</v>
      </c>
      <c r="F79" s="31">
        <v>100</v>
      </c>
      <c r="G79" s="20">
        <f>G80</f>
        <v>50.5</v>
      </c>
    </row>
    <row r="80" spans="1:8" ht="31.5">
      <c r="A80" s="1" t="s">
        <v>641</v>
      </c>
      <c r="B80" s="27" t="s">
        <v>152</v>
      </c>
      <c r="C80" s="34">
        <v>670</v>
      </c>
      <c r="D80" s="32" t="s">
        <v>131</v>
      </c>
      <c r="E80" s="32" t="s">
        <v>737</v>
      </c>
      <c r="F80" s="31">
        <v>120</v>
      </c>
      <c r="G80" s="20">
        <v>50.5</v>
      </c>
    </row>
    <row r="81" spans="1:7" ht="31.5">
      <c r="A81" s="1" t="s">
        <v>642</v>
      </c>
      <c r="B81" s="27" t="s">
        <v>925</v>
      </c>
      <c r="C81" s="34">
        <v>670</v>
      </c>
      <c r="D81" s="32" t="s">
        <v>131</v>
      </c>
      <c r="E81" s="32" t="s">
        <v>737</v>
      </c>
      <c r="F81" s="31">
        <v>200</v>
      </c>
      <c r="G81" s="20">
        <f>G82</f>
        <v>11.8</v>
      </c>
    </row>
    <row r="82" spans="1:7" ht="47.25">
      <c r="A82" s="1" t="s">
        <v>643</v>
      </c>
      <c r="B82" s="27" t="s">
        <v>73</v>
      </c>
      <c r="C82" s="34">
        <v>670</v>
      </c>
      <c r="D82" s="32" t="s">
        <v>131</v>
      </c>
      <c r="E82" s="32" t="s">
        <v>737</v>
      </c>
      <c r="F82" s="31">
        <v>240</v>
      </c>
      <c r="G82" s="20">
        <v>11.8</v>
      </c>
    </row>
    <row r="83" spans="1:7" ht="51" customHeight="1">
      <c r="A83" s="1" t="s">
        <v>644</v>
      </c>
      <c r="B83" s="33" t="s">
        <v>208</v>
      </c>
      <c r="C83" s="34">
        <v>670</v>
      </c>
      <c r="D83" s="32" t="s">
        <v>131</v>
      </c>
      <c r="E83" s="32" t="s">
        <v>738</v>
      </c>
      <c r="F83" s="31"/>
      <c r="G83" s="20">
        <f>G84+G89+G93</f>
        <v>2592.52</v>
      </c>
    </row>
    <row r="84" spans="1:7" ht="112.5" customHeight="1">
      <c r="A84" s="1" t="s">
        <v>262</v>
      </c>
      <c r="B84" s="27" t="s">
        <v>219</v>
      </c>
      <c r="C84" s="34">
        <v>670</v>
      </c>
      <c r="D84" s="32" t="s">
        <v>131</v>
      </c>
      <c r="E84" s="32" t="s">
        <v>741</v>
      </c>
      <c r="F84" s="31"/>
      <c r="G84" s="20">
        <f>G85+G87</f>
        <v>1142.49</v>
      </c>
    </row>
    <row r="85" spans="1:7" ht="30.75" customHeight="1">
      <c r="A85" s="1" t="s">
        <v>263</v>
      </c>
      <c r="B85" s="27" t="s">
        <v>925</v>
      </c>
      <c r="C85" s="34">
        <v>670</v>
      </c>
      <c r="D85" s="32" t="s">
        <v>131</v>
      </c>
      <c r="E85" s="32" t="s">
        <v>741</v>
      </c>
      <c r="F85" s="31">
        <v>200</v>
      </c>
      <c r="G85" s="20">
        <f>G86</f>
        <v>1056.93</v>
      </c>
    </row>
    <row r="86" spans="1:7" ht="48" customHeight="1">
      <c r="A86" s="1" t="s">
        <v>264</v>
      </c>
      <c r="B86" s="27" t="s">
        <v>73</v>
      </c>
      <c r="C86" s="34">
        <v>670</v>
      </c>
      <c r="D86" s="32" t="s">
        <v>131</v>
      </c>
      <c r="E86" s="32" t="s">
        <v>741</v>
      </c>
      <c r="F86" s="31">
        <v>240</v>
      </c>
      <c r="G86" s="20">
        <f>1141-84.07</f>
        <v>1056.93</v>
      </c>
    </row>
    <row r="87" spans="1:7" ht="18" customHeight="1">
      <c r="A87" s="1" t="s">
        <v>265</v>
      </c>
      <c r="B87" s="27" t="s">
        <v>158</v>
      </c>
      <c r="C87" s="34">
        <v>670</v>
      </c>
      <c r="D87" s="32" t="s">
        <v>131</v>
      </c>
      <c r="E87" s="32" t="s">
        <v>741</v>
      </c>
      <c r="F87" s="31">
        <v>800</v>
      </c>
      <c r="G87" s="20">
        <f>G88</f>
        <v>85.56</v>
      </c>
    </row>
    <row r="88" spans="1:7" ht="21" customHeight="1">
      <c r="A88" s="1" t="s">
        <v>266</v>
      </c>
      <c r="B88" s="27" t="s">
        <v>159</v>
      </c>
      <c r="C88" s="34">
        <v>670</v>
      </c>
      <c r="D88" s="32" t="s">
        <v>131</v>
      </c>
      <c r="E88" s="32" t="s">
        <v>741</v>
      </c>
      <c r="F88" s="31">
        <v>850</v>
      </c>
      <c r="G88" s="20">
        <f>64.5+21.06</f>
        <v>85.56</v>
      </c>
    </row>
    <row r="89" spans="1:7" ht="47.25">
      <c r="A89" s="1" t="s">
        <v>645</v>
      </c>
      <c r="B89" s="33" t="s">
        <v>165</v>
      </c>
      <c r="C89" s="34">
        <v>670</v>
      </c>
      <c r="D89" s="32" t="s">
        <v>131</v>
      </c>
      <c r="E89" s="32" t="s">
        <v>739</v>
      </c>
      <c r="F89" s="31"/>
      <c r="G89" s="20">
        <f>G90</f>
        <v>930.03</v>
      </c>
    </row>
    <row r="90" spans="1:7" ht="133.5" customHeight="1">
      <c r="A90" s="1" t="s">
        <v>646</v>
      </c>
      <c r="B90" s="33" t="s">
        <v>217</v>
      </c>
      <c r="C90" s="34">
        <v>670</v>
      </c>
      <c r="D90" s="32" t="s">
        <v>131</v>
      </c>
      <c r="E90" s="32" t="s">
        <v>740</v>
      </c>
      <c r="F90" s="31"/>
      <c r="G90" s="20">
        <f>G91</f>
        <v>930.03</v>
      </c>
    </row>
    <row r="91" spans="1:7" ht="31.5">
      <c r="A91" s="1" t="s">
        <v>647</v>
      </c>
      <c r="B91" s="27" t="s">
        <v>925</v>
      </c>
      <c r="C91" s="34">
        <v>670</v>
      </c>
      <c r="D91" s="32" t="s">
        <v>131</v>
      </c>
      <c r="E91" s="32" t="s">
        <v>740</v>
      </c>
      <c r="F91" s="31">
        <v>200</v>
      </c>
      <c r="G91" s="20">
        <f>G92</f>
        <v>930.03</v>
      </c>
    </row>
    <row r="92" spans="1:7" ht="47.25">
      <c r="A92" s="1" t="s">
        <v>648</v>
      </c>
      <c r="B92" s="27" t="s">
        <v>73</v>
      </c>
      <c r="C92" s="34">
        <v>670</v>
      </c>
      <c r="D92" s="32" t="s">
        <v>131</v>
      </c>
      <c r="E92" s="32" t="s">
        <v>740</v>
      </c>
      <c r="F92" s="31">
        <v>240</v>
      </c>
      <c r="G92" s="20">
        <f>500+430.03</f>
        <v>930.03</v>
      </c>
    </row>
    <row r="93" spans="1:7" ht="31.5">
      <c r="A93" s="1" t="s">
        <v>649</v>
      </c>
      <c r="B93" s="33" t="s">
        <v>724</v>
      </c>
      <c r="C93" s="34">
        <v>670</v>
      </c>
      <c r="D93" s="32" t="s">
        <v>131</v>
      </c>
      <c r="E93" s="32" t="s">
        <v>742</v>
      </c>
      <c r="F93" s="31"/>
      <c r="G93" s="20">
        <f>G94+G97</f>
        <v>520</v>
      </c>
    </row>
    <row r="94" spans="1:7" ht="78.75">
      <c r="A94" s="1" t="s">
        <v>877</v>
      </c>
      <c r="B94" s="33" t="s">
        <v>218</v>
      </c>
      <c r="C94" s="34">
        <v>670</v>
      </c>
      <c r="D94" s="32" t="s">
        <v>131</v>
      </c>
      <c r="E94" s="32" t="s">
        <v>744</v>
      </c>
      <c r="F94" s="31"/>
      <c r="G94" s="20">
        <f>G95</f>
        <v>30</v>
      </c>
    </row>
    <row r="95" spans="1:7" ht="31.5">
      <c r="A95" s="1" t="s">
        <v>878</v>
      </c>
      <c r="B95" s="27" t="s">
        <v>925</v>
      </c>
      <c r="C95" s="34">
        <v>670</v>
      </c>
      <c r="D95" s="32" t="s">
        <v>131</v>
      </c>
      <c r="E95" s="32" t="s">
        <v>744</v>
      </c>
      <c r="F95" s="31">
        <v>200</v>
      </c>
      <c r="G95" s="20">
        <f>G96</f>
        <v>30</v>
      </c>
    </row>
    <row r="96" spans="1:7" ht="47.25">
      <c r="A96" s="1" t="s">
        <v>879</v>
      </c>
      <c r="B96" s="27" t="s">
        <v>73</v>
      </c>
      <c r="C96" s="34">
        <v>670</v>
      </c>
      <c r="D96" s="32" t="s">
        <v>131</v>
      </c>
      <c r="E96" s="32" t="s">
        <v>744</v>
      </c>
      <c r="F96" s="31">
        <v>240</v>
      </c>
      <c r="G96" s="20">
        <v>30</v>
      </c>
    </row>
    <row r="97" spans="1:8" ht="108.75" customHeight="1">
      <c r="A97" s="1" t="s">
        <v>880</v>
      </c>
      <c r="B97" s="33" t="s">
        <v>725</v>
      </c>
      <c r="C97" s="34">
        <v>670</v>
      </c>
      <c r="D97" s="32" t="s">
        <v>131</v>
      </c>
      <c r="E97" s="32" t="s">
        <v>743</v>
      </c>
      <c r="F97" s="31"/>
      <c r="G97" s="20">
        <f>G100+G98</f>
        <v>490</v>
      </c>
      <c r="H97" s="10"/>
    </row>
    <row r="98" spans="1:8" ht="30" hidden="1" customHeight="1">
      <c r="A98" s="1" t="s">
        <v>881</v>
      </c>
      <c r="B98" s="27" t="s">
        <v>71</v>
      </c>
      <c r="C98" s="34">
        <v>670</v>
      </c>
      <c r="D98" s="32" t="s">
        <v>131</v>
      </c>
      <c r="E98" s="32" t="s">
        <v>743</v>
      </c>
      <c r="F98" s="31">
        <v>200</v>
      </c>
      <c r="G98" s="20">
        <f>G99</f>
        <v>0</v>
      </c>
      <c r="H98" s="10"/>
    </row>
    <row r="99" spans="1:8" ht="50.25" hidden="1" customHeight="1">
      <c r="A99" s="1" t="s">
        <v>882</v>
      </c>
      <c r="B99" s="27" t="s">
        <v>73</v>
      </c>
      <c r="C99" s="34">
        <v>670</v>
      </c>
      <c r="D99" s="32" t="s">
        <v>131</v>
      </c>
      <c r="E99" s="32" t="s">
        <v>743</v>
      </c>
      <c r="F99" s="31">
        <v>240</v>
      </c>
      <c r="G99" s="20">
        <v>0</v>
      </c>
      <c r="H99" s="10"/>
    </row>
    <row r="100" spans="1:8" ht="31.5">
      <c r="A100" s="1" t="s">
        <v>881</v>
      </c>
      <c r="B100" s="33" t="s">
        <v>12</v>
      </c>
      <c r="C100" s="34">
        <v>670</v>
      </c>
      <c r="D100" s="32" t="s">
        <v>131</v>
      </c>
      <c r="E100" s="32" t="s">
        <v>743</v>
      </c>
      <c r="F100" s="31">
        <v>300</v>
      </c>
      <c r="G100" s="20">
        <f>G101</f>
        <v>490</v>
      </c>
    </row>
    <row r="101" spans="1:8">
      <c r="A101" s="1" t="s">
        <v>882</v>
      </c>
      <c r="B101" s="22" t="s">
        <v>97</v>
      </c>
      <c r="C101" s="34">
        <v>670</v>
      </c>
      <c r="D101" s="32" t="s">
        <v>131</v>
      </c>
      <c r="E101" s="32" t="s">
        <v>743</v>
      </c>
      <c r="F101" s="31">
        <v>360</v>
      </c>
      <c r="G101" s="20">
        <f>200+45+245</f>
        <v>490</v>
      </c>
    </row>
    <row r="102" spans="1:8" hidden="1">
      <c r="A102" s="1" t="s">
        <v>883</v>
      </c>
      <c r="B102" s="33"/>
      <c r="C102" s="34"/>
      <c r="D102" s="32"/>
      <c r="E102" s="32"/>
      <c r="F102" s="31"/>
      <c r="G102" s="20"/>
    </row>
    <row r="103" spans="1:8" ht="32.25" customHeight="1">
      <c r="A103" s="1" t="s">
        <v>883</v>
      </c>
      <c r="B103" s="33" t="s">
        <v>220</v>
      </c>
      <c r="C103" s="34">
        <v>670</v>
      </c>
      <c r="D103" s="32" t="s">
        <v>131</v>
      </c>
      <c r="E103" s="32" t="s">
        <v>745</v>
      </c>
      <c r="F103" s="31"/>
      <c r="G103" s="20">
        <f>G104+G110</f>
        <v>82.039999999999992</v>
      </c>
    </row>
    <row r="104" spans="1:8" ht="45.75" customHeight="1">
      <c r="A104" s="1" t="s">
        <v>884</v>
      </c>
      <c r="B104" s="33" t="s">
        <v>221</v>
      </c>
      <c r="C104" s="34">
        <v>670</v>
      </c>
      <c r="D104" s="32" t="s">
        <v>131</v>
      </c>
      <c r="E104" s="32" t="s">
        <v>746</v>
      </c>
      <c r="F104" s="31"/>
      <c r="G104" s="20">
        <f>G105</f>
        <v>15</v>
      </c>
    </row>
    <row r="105" spans="1:8" ht="94.9" customHeight="1">
      <c r="A105" s="1" t="s">
        <v>650</v>
      </c>
      <c r="B105" s="33" t="s">
        <v>222</v>
      </c>
      <c r="C105" s="34">
        <v>670</v>
      </c>
      <c r="D105" s="32" t="s">
        <v>131</v>
      </c>
      <c r="E105" s="32" t="s">
        <v>747</v>
      </c>
      <c r="F105" s="31"/>
      <c r="G105" s="20">
        <f>G106+G108</f>
        <v>15</v>
      </c>
    </row>
    <row r="106" spans="1:8" ht="31.5">
      <c r="A106" s="1" t="s">
        <v>651</v>
      </c>
      <c r="B106" s="27" t="s">
        <v>925</v>
      </c>
      <c r="C106" s="34">
        <v>670</v>
      </c>
      <c r="D106" s="32" t="s">
        <v>131</v>
      </c>
      <c r="E106" s="32" t="s">
        <v>747</v>
      </c>
      <c r="F106" s="31">
        <v>200</v>
      </c>
      <c r="G106" s="20">
        <f>G107</f>
        <v>15</v>
      </c>
    </row>
    <row r="107" spans="1:8" ht="47.25">
      <c r="A107" s="1" t="s">
        <v>652</v>
      </c>
      <c r="B107" s="27" t="s">
        <v>73</v>
      </c>
      <c r="C107" s="34">
        <v>670</v>
      </c>
      <c r="D107" s="32" t="s">
        <v>131</v>
      </c>
      <c r="E107" s="32" t="s">
        <v>747</v>
      </c>
      <c r="F107" s="31">
        <v>240</v>
      </c>
      <c r="G107" s="20">
        <f>200-185</f>
        <v>15</v>
      </c>
    </row>
    <row r="108" spans="1:8" hidden="1">
      <c r="A108" s="1" t="s">
        <v>653</v>
      </c>
      <c r="B108" s="27" t="s">
        <v>158</v>
      </c>
      <c r="C108" s="34">
        <v>670</v>
      </c>
      <c r="D108" s="32" t="s">
        <v>131</v>
      </c>
      <c r="E108" s="32" t="s">
        <v>747</v>
      </c>
      <c r="F108" s="31">
        <v>800</v>
      </c>
      <c r="G108" s="20">
        <f>G109</f>
        <v>0</v>
      </c>
    </row>
    <row r="109" spans="1:8" hidden="1">
      <c r="A109" s="1" t="s">
        <v>654</v>
      </c>
      <c r="B109" s="27" t="s">
        <v>159</v>
      </c>
      <c r="C109" s="34">
        <v>670</v>
      </c>
      <c r="D109" s="32" t="s">
        <v>131</v>
      </c>
      <c r="E109" s="32" t="s">
        <v>747</v>
      </c>
      <c r="F109" s="31">
        <v>850</v>
      </c>
      <c r="G109" s="20">
        <v>0</v>
      </c>
    </row>
    <row r="110" spans="1:8" ht="31.5">
      <c r="A110" s="1" t="s">
        <v>653</v>
      </c>
      <c r="B110" s="33" t="s">
        <v>223</v>
      </c>
      <c r="C110" s="34">
        <v>670</v>
      </c>
      <c r="D110" s="32" t="s">
        <v>131</v>
      </c>
      <c r="E110" s="32" t="s">
        <v>748</v>
      </c>
      <c r="F110" s="31"/>
      <c r="G110" s="20">
        <f t="shared" ref="G110:G111" si="4">G111</f>
        <v>67.039999999999992</v>
      </c>
    </row>
    <row r="111" spans="1:8" ht="78.75">
      <c r="A111" s="1" t="s">
        <v>654</v>
      </c>
      <c r="B111" s="33" t="s">
        <v>224</v>
      </c>
      <c r="C111" s="34">
        <v>670</v>
      </c>
      <c r="D111" s="32" t="s">
        <v>131</v>
      </c>
      <c r="E111" s="32" t="s">
        <v>749</v>
      </c>
      <c r="F111" s="31"/>
      <c r="G111" s="20">
        <f t="shared" si="4"/>
        <v>67.039999999999992</v>
      </c>
    </row>
    <row r="112" spans="1:8" ht="31.5">
      <c r="A112" s="1" t="s">
        <v>655</v>
      </c>
      <c r="B112" s="27" t="s">
        <v>925</v>
      </c>
      <c r="C112" s="34">
        <v>670</v>
      </c>
      <c r="D112" s="32" t="s">
        <v>131</v>
      </c>
      <c r="E112" s="32" t="s">
        <v>749</v>
      </c>
      <c r="F112" s="31">
        <v>200</v>
      </c>
      <c r="G112" s="20">
        <f>G113</f>
        <v>67.039999999999992</v>
      </c>
    </row>
    <row r="113" spans="1:7" ht="47.25">
      <c r="A113" s="1" t="s">
        <v>656</v>
      </c>
      <c r="B113" s="27" t="s">
        <v>73</v>
      </c>
      <c r="C113" s="34">
        <v>670</v>
      </c>
      <c r="D113" s="32" t="s">
        <v>131</v>
      </c>
      <c r="E113" s="32" t="s">
        <v>749</v>
      </c>
      <c r="F113" s="31">
        <v>240</v>
      </c>
      <c r="G113" s="20">
        <f>150-35-47.96</f>
        <v>67.039999999999992</v>
      </c>
    </row>
    <row r="114" spans="1:7" ht="141.75">
      <c r="A114" s="1" t="s">
        <v>657</v>
      </c>
      <c r="B114" s="27" t="s">
        <v>596</v>
      </c>
      <c r="C114" s="34">
        <v>670</v>
      </c>
      <c r="D114" s="32" t="s">
        <v>131</v>
      </c>
      <c r="E114" s="32" t="s">
        <v>750</v>
      </c>
      <c r="F114" s="31"/>
      <c r="G114" s="20">
        <f>G115+G117</f>
        <v>13.200000000000001</v>
      </c>
    </row>
    <row r="115" spans="1:7" ht="79.5" customHeight="1">
      <c r="A115" s="1" t="s">
        <v>658</v>
      </c>
      <c r="B115" s="27" t="s">
        <v>729</v>
      </c>
      <c r="C115" s="34">
        <v>670</v>
      </c>
      <c r="D115" s="32" t="s">
        <v>131</v>
      </c>
      <c r="E115" s="32" t="s">
        <v>750</v>
      </c>
      <c r="F115" s="31">
        <v>100</v>
      </c>
      <c r="G115" s="20">
        <f>G116</f>
        <v>12.47</v>
      </c>
    </row>
    <row r="116" spans="1:7" ht="31.5">
      <c r="A116" s="1" t="s">
        <v>659</v>
      </c>
      <c r="B116" s="27" t="s">
        <v>152</v>
      </c>
      <c r="C116" s="34">
        <v>670</v>
      </c>
      <c r="D116" s="32" t="s">
        <v>131</v>
      </c>
      <c r="E116" s="32" t="s">
        <v>750</v>
      </c>
      <c r="F116" s="31">
        <v>120</v>
      </c>
      <c r="G116" s="20">
        <f>12.5-0.03</f>
        <v>12.47</v>
      </c>
    </row>
    <row r="117" spans="1:7" ht="31.5">
      <c r="A117" s="1" t="s">
        <v>660</v>
      </c>
      <c r="B117" s="27" t="s">
        <v>925</v>
      </c>
      <c r="C117" s="34">
        <v>670</v>
      </c>
      <c r="D117" s="32" t="s">
        <v>131</v>
      </c>
      <c r="E117" s="32" t="s">
        <v>750</v>
      </c>
      <c r="F117" s="31">
        <v>200</v>
      </c>
      <c r="G117" s="20">
        <f>G118</f>
        <v>0.73</v>
      </c>
    </row>
    <row r="118" spans="1:7" ht="47.25">
      <c r="A118" s="1" t="s">
        <v>48</v>
      </c>
      <c r="B118" s="27" t="s">
        <v>73</v>
      </c>
      <c r="C118" s="34">
        <v>670</v>
      </c>
      <c r="D118" s="32" t="s">
        <v>131</v>
      </c>
      <c r="E118" s="32" t="s">
        <v>750</v>
      </c>
      <c r="F118" s="31">
        <v>240</v>
      </c>
      <c r="G118" s="20">
        <f>0.7+0.03</f>
        <v>0.73</v>
      </c>
    </row>
    <row r="119" spans="1:7" ht="31.5">
      <c r="A119" s="1" t="s">
        <v>661</v>
      </c>
      <c r="B119" s="12" t="s">
        <v>167</v>
      </c>
      <c r="C119" s="35">
        <v>670</v>
      </c>
      <c r="D119" s="36" t="s">
        <v>168</v>
      </c>
      <c r="E119" s="36"/>
      <c r="F119" s="37"/>
      <c r="G119" s="15">
        <f>G120+G136</f>
        <v>3597.8099999999995</v>
      </c>
    </row>
    <row r="120" spans="1:7" ht="47.25">
      <c r="A120" s="1" t="s">
        <v>662</v>
      </c>
      <c r="B120" s="27" t="s">
        <v>169</v>
      </c>
      <c r="C120" s="34">
        <v>670</v>
      </c>
      <c r="D120" s="32" t="s">
        <v>170</v>
      </c>
      <c r="E120" s="32"/>
      <c r="F120" s="31"/>
      <c r="G120" s="20">
        <f t="shared" ref="G120" si="5">G121</f>
        <v>3587.8099999999995</v>
      </c>
    </row>
    <row r="121" spans="1:7" ht="79.5" customHeight="1">
      <c r="A121" s="1" t="s">
        <v>663</v>
      </c>
      <c r="B121" s="33" t="s">
        <v>209</v>
      </c>
      <c r="C121" s="34">
        <v>670</v>
      </c>
      <c r="D121" s="32" t="s">
        <v>170</v>
      </c>
      <c r="E121" s="32" t="s">
        <v>751</v>
      </c>
      <c r="F121" s="31"/>
      <c r="G121" s="20">
        <f>G122</f>
        <v>3587.8099999999995</v>
      </c>
    </row>
    <row r="122" spans="1:7" ht="63">
      <c r="A122" s="1" t="s">
        <v>664</v>
      </c>
      <c r="B122" s="33" t="s">
        <v>765</v>
      </c>
      <c r="C122" s="34">
        <v>670</v>
      </c>
      <c r="D122" s="32" t="s">
        <v>170</v>
      </c>
      <c r="E122" s="32" t="s">
        <v>752</v>
      </c>
      <c r="F122" s="31"/>
      <c r="G122" s="20">
        <f>G123+G128+G133</f>
        <v>3587.8099999999995</v>
      </c>
    </row>
    <row r="123" spans="1:7" ht="156.75" customHeight="1">
      <c r="A123" s="1" t="s">
        <v>665</v>
      </c>
      <c r="B123" s="33" t="s">
        <v>766</v>
      </c>
      <c r="C123" s="34">
        <v>670</v>
      </c>
      <c r="D123" s="32" t="s">
        <v>170</v>
      </c>
      <c r="E123" s="32" t="s">
        <v>753</v>
      </c>
      <c r="F123" s="31"/>
      <c r="G123" s="20">
        <f>G124+G126</f>
        <v>2677.6</v>
      </c>
    </row>
    <row r="124" spans="1:7" ht="94.5">
      <c r="A124" s="1" t="s">
        <v>666</v>
      </c>
      <c r="B124" s="27" t="s">
        <v>151</v>
      </c>
      <c r="C124" s="34">
        <v>670</v>
      </c>
      <c r="D124" s="32" t="s">
        <v>170</v>
      </c>
      <c r="E124" s="32" t="s">
        <v>753</v>
      </c>
      <c r="F124" s="31">
        <v>100</v>
      </c>
      <c r="G124" s="20">
        <f>G125</f>
        <v>2589</v>
      </c>
    </row>
    <row r="125" spans="1:7" ht="31.5">
      <c r="A125" s="1" t="s">
        <v>667</v>
      </c>
      <c r="B125" s="33" t="s">
        <v>172</v>
      </c>
      <c r="C125" s="34">
        <v>670</v>
      </c>
      <c r="D125" s="32" t="s">
        <v>170</v>
      </c>
      <c r="E125" s="32" t="s">
        <v>753</v>
      </c>
      <c r="F125" s="31">
        <v>110</v>
      </c>
      <c r="G125" s="20">
        <v>2589</v>
      </c>
    </row>
    <row r="126" spans="1:7" ht="31.5">
      <c r="A126" s="1" t="s">
        <v>668</v>
      </c>
      <c r="B126" s="27" t="s">
        <v>925</v>
      </c>
      <c r="C126" s="34">
        <v>670</v>
      </c>
      <c r="D126" s="32" t="s">
        <v>170</v>
      </c>
      <c r="E126" s="32" t="s">
        <v>753</v>
      </c>
      <c r="F126" s="31">
        <v>200</v>
      </c>
      <c r="G126" s="20">
        <f>G127</f>
        <v>88.6</v>
      </c>
    </row>
    <row r="127" spans="1:7" ht="47.25">
      <c r="A127" s="1" t="s">
        <v>669</v>
      </c>
      <c r="B127" s="27" t="s">
        <v>73</v>
      </c>
      <c r="C127" s="34">
        <v>670</v>
      </c>
      <c r="D127" s="32" t="s">
        <v>170</v>
      </c>
      <c r="E127" s="32" t="s">
        <v>753</v>
      </c>
      <c r="F127" s="31">
        <v>240</v>
      </c>
      <c r="G127" s="20">
        <v>88.6</v>
      </c>
    </row>
    <row r="128" spans="1:7" ht="220.5">
      <c r="A128" s="1" t="s">
        <v>50</v>
      </c>
      <c r="B128" s="33" t="s">
        <v>1013</v>
      </c>
      <c r="C128" s="34">
        <v>670</v>
      </c>
      <c r="D128" s="32" t="s">
        <v>170</v>
      </c>
      <c r="E128" s="32" t="s">
        <v>1014</v>
      </c>
      <c r="F128" s="31"/>
      <c r="G128" s="20">
        <f>G129+G131</f>
        <v>909.3</v>
      </c>
    </row>
    <row r="129" spans="1:7" ht="94.5">
      <c r="A129" s="1" t="s">
        <v>670</v>
      </c>
      <c r="B129" s="27" t="s">
        <v>151</v>
      </c>
      <c r="C129" s="34">
        <v>670</v>
      </c>
      <c r="D129" s="32" t="s">
        <v>170</v>
      </c>
      <c r="E129" s="32" t="s">
        <v>1014</v>
      </c>
      <c r="F129" s="31">
        <v>100</v>
      </c>
      <c r="G129" s="20">
        <f>G130</f>
        <v>841.4</v>
      </c>
    </row>
    <row r="130" spans="1:7" ht="31.5">
      <c r="A130" s="1" t="s">
        <v>671</v>
      </c>
      <c r="B130" s="33" t="s">
        <v>172</v>
      </c>
      <c r="C130" s="34">
        <v>670</v>
      </c>
      <c r="D130" s="32" t="s">
        <v>170</v>
      </c>
      <c r="E130" s="32" t="s">
        <v>1014</v>
      </c>
      <c r="F130" s="31">
        <v>110</v>
      </c>
      <c r="G130" s="20">
        <v>841.4</v>
      </c>
    </row>
    <row r="131" spans="1:7" ht="31.5">
      <c r="A131" s="1" t="s">
        <v>672</v>
      </c>
      <c r="B131" s="27" t="s">
        <v>925</v>
      </c>
      <c r="C131" s="34">
        <v>670</v>
      </c>
      <c r="D131" s="32" t="s">
        <v>170</v>
      </c>
      <c r="E131" s="32" t="s">
        <v>1014</v>
      </c>
      <c r="F131" s="31">
        <v>200</v>
      </c>
      <c r="G131" s="20">
        <f>G132</f>
        <v>67.900000000000006</v>
      </c>
    </row>
    <row r="132" spans="1:7" ht="47.25">
      <c r="A132" s="1" t="s">
        <v>673</v>
      </c>
      <c r="B132" s="27" t="s">
        <v>73</v>
      </c>
      <c r="C132" s="34">
        <v>670</v>
      </c>
      <c r="D132" s="32" t="s">
        <v>170</v>
      </c>
      <c r="E132" s="32" t="s">
        <v>1014</v>
      </c>
      <c r="F132" s="31">
        <v>240</v>
      </c>
      <c r="G132" s="20">
        <v>67.900000000000006</v>
      </c>
    </row>
    <row r="133" spans="1:7" ht="204.75">
      <c r="A133" s="1" t="s">
        <v>674</v>
      </c>
      <c r="B133" s="33" t="s">
        <v>1015</v>
      </c>
      <c r="C133" s="34">
        <v>670</v>
      </c>
      <c r="D133" s="32" t="s">
        <v>170</v>
      </c>
      <c r="E133" s="32" t="s">
        <v>1016</v>
      </c>
      <c r="F133" s="31"/>
      <c r="G133" s="20">
        <f>G134</f>
        <v>0.91</v>
      </c>
    </row>
    <row r="134" spans="1:7" ht="94.5">
      <c r="A134" s="1" t="s">
        <v>675</v>
      </c>
      <c r="B134" s="27" t="s">
        <v>151</v>
      </c>
      <c r="C134" s="34">
        <v>670</v>
      </c>
      <c r="D134" s="32" t="s">
        <v>170</v>
      </c>
      <c r="E134" s="32" t="s">
        <v>1016</v>
      </c>
      <c r="F134" s="31">
        <v>100</v>
      </c>
      <c r="G134" s="20">
        <f>G135</f>
        <v>0.91</v>
      </c>
    </row>
    <row r="135" spans="1:7" ht="31.5">
      <c r="A135" s="1" t="s">
        <v>676</v>
      </c>
      <c r="B135" s="33" t="s">
        <v>172</v>
      </c>
      <c r="C135" s="34">
        <v>670</v>
      </c>
      <c r="D135" s="32" t="s">
        <v>170</v>
      </c>
      <c r="E135" s="32" t="s">
        <v>1016</v>
      </c>
      <c r="F135" s="31">
        <v>110</v>
      </c>
      <c r="G135" s="20">
        <v>0.91</v>
      </c>
    </row>
    <row r="136" spans="1:7" ht="47.25">
      <c r="A136" s="1" t="s">
        <v>677</v>
      </c>
      <c r="B136" s="27" t="s">
        <v>763</v>
      </c>
      <c r="C136" s="34">
        <v>670</v>
      </c>
      <c r="D136" s="32" t="s">
        <v>764</v>
      </c>
      <c r="E136" s="32"/>
      <c r="F136" s="31"/>
      <c r="G136" s="20">
        <f>G137</f>
        <v>10</v>
      </c>
    </row>
    <row r="137" spans="1:7" ht="78.75">
      <c r="A137" s="1" t="s">
        <v>678</v>
      </c>
      <c r="B137" s="33" t="s">
        <v>209</v>
      </c>
      <c r="C137" s="34">
        <v>670</v>
      </c>
      <c r="D137" s="32" t="s">
        <v>764</v>
      </c>
      <c r="E137" s="32" t="s">
        <v>751</v>
      </c>
      <c r="F137" s="31"/>
      <c r="G137" s="20">
        <f>G138</f>
        <v>10</v>
      </c>
    </row>
    <row r="138" spans="1:7" ht="63">
      <c r="A138" s="1" t="s">
        <v>70</v>
      </c>
      <c r="B138" s="33" t="s">
        <v>765</v>
      </c>
      <c r="C138" s="34">
        <v>670</v>
      </c>
      <c r="D138" s="32" t="s">
        <v>764</v>
      </c>
      <c r="E138" s="32" t="s">
        <v>752</v>
      </c>
      <c r="F138" s="31"/>
      <c r="G138" s="20">
        <f>G139</f>
        <v>10</v>
      </c>
    </row>
    <row r="139" spans="1:7" ht="189">
      <c r="A139" s="1" t="s">
        <v>679</v>
      </c>
      <c r="B139" s="33" t="s">
        <v>767</v>
      </c>
      <c r="C139" s="34">
        <v>670</v>
      </c>
      <c r="D139" s="32" t="s">
        <v>764</v>
      </c>
      <c r="E139" s="32" t="s">
        <v>768</v>
      </c>
      <c r="F139" s="31"/>
      <c r="G139" s="20">
        <f>G140</f>
        <v>10</v>
      </c>
    </row>
    <row r="140" spans="1:7" ht="31.5">
      <c r="A140" s="1" t="s">
        <v>680</v>
      </c>
      <c r="B140" s="27" t="s">
        <v>925</v>
      </c>
      <c r="C140" s="34">
        <v>670</v>
      </c>
      <c r="D140" s="32" t="s">
        <v>764</v>
      </c>
      <c r="E140" s="32" t="s">
        <v>768</v>
      </c>
      <c r="F140" s="31">
        <v>200</v>
      </c>
      <c r="G140" s="20">
        <f>G141</f>
        <v>10</v>
      </c>
    </row>
    <row r="141" spans="1:7" ht="47.25">
      <c r="A141" s="1" t="s">
        <v>885</v>
      </c>
      <c r="B141" s="27" t="s">
        <v>73</v>
      </c>
      <c r="C141" s="34">
        <v>670</v>
      </c>
      <c r="D141" s="32" t="s">
        <v>764</v>
      </c>
      <c r="E141" s="32" t="s">
        <v>768</v>
      </c>
      <c r="F141" s="31">
        <v>240</v>
      </c>
      <c r="G141" s="20">
        <v>10</v>
      </c>
    </row>
    <row r="142" spans="1:7">
      <c r="A142" s="1" t="s">
        <v>886</v>
      </c>
      <c r="B142" s="38" t="s">
        <v>173</v>
      </c>
      <c r="C142" s="35">
        <v>670</v>
      </c>
      <c r="D142" s="36" t="s">
        <v>174</v>
      </c>
      <c r="E142" s="36"/>
      <c r="F142" s="37"/>
      <c r="G142" s="15">
        <f>G143+G169+G175+G181</f>
        <v>13979.470000000001</v>
      </c>
    </row>
    <row r="143" spans="1:7">
      <c r="A143" s="1" t="s">
        <v>887</v>
      </c>
      <c r="B143" s="33" t="s">
        <v>175</v>
      </c>
      <c r="C143" s="34">
        <v>670</v>
      </c>
      <c r="D143" s="32" t="s">
        <v>176</v>
      </c>
      <c r="E143" s="32"/>
      <c r="F143" s="31"/>
      <c r="G143" s="20">
        <f>G144</f>
        <v>1912.1000000000001</v>
      </c>
    </row>
    <row r="144" spans="1:7" ht="46.5" customHeight="1">
      <c r="A144" s="1" t="s">
        <v>888</v>
      </c>
      <c r="B144" s="33" t="s">
        <v>225</v>
      </c>
      <c r="C144" s="34">
        <v>670</v>
      </c>
      <c r="D144" s="32" t="s">
        <v>176</v>
      </c>
      <c r="E144" s="32" t="s">
        <v>754</v>
      </c>
      <c r="F144" s="31"/>
      <c r="G144" s="20">
        <f>G145</f>
        <v>1912.1000000000001</v>
      </c>
    </row>
    <row r="145" spans="1:7" ht="31.5">
      <c r="A145" s="1" t="s">
        <v>681</v>
      </c>
      <c r="B145" s="33" t="s">
        <v>226</v>
      </c>
      <c r="C145" s="34">
        <v>670</v>
      </c>
      <c r="D145" s="32" t="s">
        <v>176</v>
      </c>
      <c r="E145" s="32" t="s">
        <v>755</v>
      </c>
      <c r="F145" s="31"/>
      <c r="G145" s="20">
        <f>G146</f>
        <v>1912.1000000000001</v>
      </c>
    </row>
    <row r="146" spans="1:7" ht="126">
      <c r="A146" s="1" t="s">
        <v>682</v>
      </c>
      <c r="B146" s="33" t="s">
        <v>227</v>
      </c>
      <c r="C146" s="34">
        <v>670</v>
      </c>
      <c r="D146" s="32" t="s">
        <v>176</v>
      </c>
      <c r="E146" s="32" t="s">
        <v>756</v>
      </c>
      <c r="F146" s="31"/>
      <c r="G146" s="20">
        <f>G147+G149</f>
        <v>1912.1000000000001</v>
      </c>
    </row>
    <row r="147" spans="1:7" ht="78.75" customHeight="1">
      <c r="A147" s="1" t="s">
        <v>683</v>
      </c>
      <c r="B147" s="27" t="s">
        <v>729</v>
      </c>
      <c r="C147" s="34">
        <v>670</v>
      </c>
      <c r="D147" s="32" t="s">
        <v>176</v>
      </c>
      <c r="E147" s="32" t="s">
        <v>756</v>
      </c>
      <c r="F147" s="31">
        <v>100</v>
      </c>
      <c r="G147" s="20">
        <f>G148</f>
        <v>1701.2</v>
      </c>
    </row>
    <row r="148" spans="1:7" ht="31.5">
      <c r="A148" s="1" t="s">
        <v>684</v>
      </c>
      <c r="B148" s="27" t="s">
        <v>152</v>
      </c>
      <c r="C148" s="34">
        <v>670</v>
      </c>
      <c r="D148" s="32" t="s">
        <v>176</v>
      </c>
      <c r="E148" s="32" t="s">
        <v>756</v>
      </c>
      <c r="F148" s="31">
        <v>120</v>
      </c>
      <c r="G148" s="20">
        <v>1701.2</v>
      </c>
    </row>
    <row r="149" spans="1:7" ht="31.5">
      <c r="A149" s="1" t="s">
        <v>685</v>
      </c>
      <c r="B149" s="27" t="s">
        <v>925</v>
      </c>
      <c r="C149" s="34">
        <v>670</v>
      </c>
      <c r="D149" s="32" t="s">
        <v>176</v>
      </c>
      <c r="E149" s="32" t="s">
        <v>756</v>
      </c>
      <c r="F149" s="31">
        <v>200</v>
      </c>
      <c r="G149" s="20">
        <f>G150</f>
        <v>210.9</v>
      </c>
    </row>
    <row r="150" spans="1:7" ht="45" customHeight="1">
      <c r="A150" s="1" t="s">
        <v>686</v>
      </c>
      <c r="B150" s="27" t="s">
        <v>73</v>
      </c>
      <c r="C150" s="34">
        <v>670</v>
      </c>
      <c r="D150" s="32" t="s">
        <v>176</v>
      </c>
      <c r="E150" s="32" t="s">
        <v>756</v>
      </c>
      <c r="F150" s="31">
        <v>240</v>
      </c>
      <c r="G150" s="20">
        <v>210.9</v>
      </c>
    </row>
    <row r="151" spans="1:7" ht="57" hidden="1" customHeight="1">
      <c r="A151" s="1" t="s">
        <v>687</v>
      </c>
      <c r="B151" s="38"/>
      <c r="C151" s="35"/>
      <c r="D151" s="36"/>
      <c r="E151" s="36"/>
      <c r="F151" s="37"/>
      <c r="G151" s="15"/>
    </row>
    <row r="152" spans="1:7" ht="45.75" hidden="1" customHeight="1">
      <c r="A152" s="1" t="s">
        <v>688</v>
      </c>
      <c r="B152" s="27"/>
      <c r="C152" s="34"/>
      <c r="D152" s="32"/>
      <c r="E152" s="32"/>
      <c r="F152" s="31"/>
      <c r="G152" s="20"/>
    </row>
    <row r="153" spans="1:7" ht="58.5" hidden="1" customHeight="1">
      <c r="A153" s="1" t="s">
        <v>689</v>
      </c>
      <c r="B153" s="27"/>
      <c r="C153" s="34"/>
      <c r="D153" s="32"/>
      <c r="E153" s="32"/>
      <c r="F153" s="31"/>
      <c r="G153" s="20"/>
    </row>
    <row r="154" spans="1:7" ht="47.25" hidden="1" customHeight="1">
      <c r="A154" s="1" t="s">
        <v>690</v>
      </c>
      <c r="B154" s="27"/>
      <c r="C154" s="34"/>
      <c r="D154" s="32"/>
      <c r="E154" s="32"/>
      <c r="F154" s="31"/>
      <c r="G154" s="20"/>
    </row>
    <row r="155" spans="1:7" ht="0.75" hidden="1" customHeight="1">
      <c r="A155" s="1" t="s">
        <v>691</v>
      </c>
      <c r="B155" s="27" t="s">
        <v>464</v>
      </c>
      <c r="C155" s="34">
        <v>670</v>
      </c>
      <c r="D155" s="32" t="s">
        <v>176</v>
      </c>
      <c r="E155" s="32" t="s">
        <v>759</v>
      </c>
      <c r="F155" s="31"/>
      <c r="G155" s="20">
        <f>G156+G159</f>
        <v>0</v>
      </c>
    </row>
    <row r="156" spans="1:7" ht="160.5" hidden="1" customHeight="1">
      <c r="A156" s="1" t="s">
        <v>267</v>
      </c>
      <c r="B156" s="27" t="s">
        <v>463</v>
      </c>
      <c r="C156" s="34">
        <v>670</v>
      </c>
      <c r="D156" s="32" t="s">
        <v>176</v>
      </c>
      <c r="E156" s="32" t="s">
        <v>760</v>
      </c>
      <c r="F156" s="31"/>
      <c r="G156" s="20">
        <f>G157</f>
        <v>0</v>
      </c>
    </row>
    <row r="157" spans="1:7" ht="22.5" hidden="1" customHeight="1">
      <c r="A157" s="1" t="s">
        <v>268</v>
      </c>
      <c r="B157" s="27" t="s">
        <v>158</v>
      </c>
      <c r="C157" s="34">
        <v>670</v>
      </c>
      <c r="D157" s="32" t="s">
        <v>176</v>
      </c>
      <c r="E157" s="32" t="s">
        <v>760</v>
      </c>
      <c r="F157" s="31">
        <v>800</v>
      </c>
      <c r="G157" s="20">
        <f>G158</f>
        <v>0</v>
      </c>
    </row>
    <row r="158" spans="1:7" ht="48.75" hidden="1" customHeight="1">
      <c r="A158" s="1" t="s">
        <v>269</v>
      </c>
      <c r="B158" s="27" t="s">
        <v>465</v>
      </c>
      <c r="C158" s="34">
        <v>670</v>
      </c>
      <c r="D158" s="32" t="s">
        <v>176</v>
      </c>
      <c r="E158" s="32" t="s">
        <v>760</v>
      </c>
      <c r="F158" s="31">
        <v>810</v>
      </c>
      <c r="G158" s="20">
        <v>0</v>
      </c>
    </row>
    <row r="159" spans="1:7" ht="148.5" hidden="1" customHeight="1">
      <c r="A159" s="1" t="s">
        <v>270</v>
      </c>
      <c r="B159" s="27" t="s">
        <v>582</v>
      </c>
      <c r="C159" s="34">
        <v>670</v>
      </c>
      <c r="D159" s="32" t="s">
        <v>176</v>
      </c>
      <c r="E159" s="32" t="s">
        <v>185</v>
      </c>
      <c r="F159" s="31"/>
      <c r="G159" s="20">
        <f>G160</f>
        <v>0</v>
      </c>
    </row>
    <row r="160" spans="1:7" ht="18" hidden="1" customHeight="1">
      <c r="A160" s="1" t="s">
        <v>271</v>
      </c>
      <c r="B160" s="27" t="s">
        <v>158</v>
      </c>
      <c r="C160" s="34">
        <v>670</v>
      </c>
      <c r="D160" s="32" t="s">
        <v>176</v>
      </c>
      <c r="E160" s="32" t="s">
        <v>185</v>
      </c>
      <c r="F160" s="31">
        <v>800</v>
      </c>
      <c r="G160" s="20">
        <f>G161</f>
        <v>0</v>
      </c>
    </row>
    <row r="161" spans="1:7" ht="48.75" hidden="1" customHeight="1">
      <c r="A161" s="1" t="s">
        <v>272</v>
      </c>
      <c r="B161" s="27" t="s">
        <v>465</v>
      </c>
      <c r="C161" s="34">
        <v>670</v>
      </c>
      <c r="D161" s="32" t="s">
        <v>176</v>
      </c>
      <c r="E161" s="32" t="s">
        <v>185</v>
      </c>
      <c r="F161" s="31">
        <v>810</v>
      </c>
      <c r="G161" s="20">
        <v>0</v>
      </c>
    </row>
    <row r="162" spans="1:7" ht="63" hidden="1">
      <c r="A162" s="1" t="s">
        <v>273</v>
      </c>
      <c r="B162" s="38" t="s">
        <v>179</v>
      </c>
      <c r="C162" s="35">
        <v>670</v>
      </c>
      <c r="D162" s="36" t="s">
        <v>176</v>
      </c>
      <c r="E162" s="36" t="s">
        <v>180</v>
      </c>
      <c r="F162" s="37"/>
      <c r="G162" s="15">
        <f>G163+G166</f>
        <v>0</v>
      </c>
    </row>
    <row r="163" spans="1:7" ht="0.75" hidden="1" customHeight="1">
      <c r="A163" s="1" t="s">
        <v>274</v>
      </c>
      <c r="B163" s="27" t="s">
        <v>181</v>
      </c>
      <c r="C163" s="34">
        <v>670</v>
      </c>
      <c r="D163" s="32" t="s">
        <v>176</v>
      </c>
      <c r="E163" s="32" t="s">
        <v>182</v>
      </c>
      <c r="F163" s="31"/>
      <c r="G163" s="20">
        <f t="shared" ref="G163:G164" si="6">G164</f>
        <v>0</v>
      </c>
    </row>
    <row r="164" spans="1:7" ht="76.5" hidden="1" customHeight="1">
      <c r="A164" s="1" t="s">
        <v>275</v>
      </c>
      <c r="B164" s="27" t="s">
        <v>158</v>
      </c>
      <c r="C164" s="34">
        <v>670</v>
      </c>
      <c r="D164" s="32" t="s">
        <v>176</v>
      </c>
      <c r="E164" s="32" t="s">
        <v>182</v>
      </c>
      <c r="F164" s="31">
        <v>800</v>
      </c>
      <c r="G164" s="20">
        <f t="shared" si="6"/>
        <v>0</v>
      </c>
    </row>
    <row r="165" spans="1:7" ht="55.5" hidden="1" customHeight="1">
      <c r="A165" s="1" t="s">
        <v>9</v>
      </c>
      <c r="B165" s="33" t="s">
        <v>183</v>
      </c>
      <c r="C165" s="34">
        <v>670</v>
      </c>
      <c r="D165" s="32" t="s">
        <v>176</v>
      </c>
      <c r="E165" s="32" t="s">
        <v>182</v>
      </c>
      <c r="F165" s="31">
        <v>810</v>
      </c>
      <c r="G165" s="20"/>
    </row>
    <row r="166" spans="1:7" ht="48.75" hidden="1" customHeight="1">
      <c r="A166" s="1" t="s">
        <v>276</v>
      </c>
      <c r="B166" s="27" t="s">
        <v>184</v>
      </c>
      <c r="C166" s="34">
        <v>670</v>
      </c>
      <c r="D166" s="32" t="s">
        <v>176</v>
      </c>
      <c r="E166" s="32" t="s">
        <v>185</v>
      </c>
      <c r="F166" s="31"/>
      <c r="G166" s="20">
        <f t="shared" ref="G166:G167" si="7">G167</f>
        <v>0</v>
      </c>
    </row>
    <row r="167" spans="1:7" ht="81.75" hidden="1" customHeight="1">
      <c r="A167" s="1" t="s">
        <v>277</v>
      </c>
      <c r="B167" s="27" t="s">
        <v>71</v>
      </c>
      <c r="C167" s="34">
        <v>670</v>
      </c>
      <c r="D167" s="32" t="s">
        <v>176</v>
      </c>
      <c r="E167" s="32" t="s">
        <v>185</v>
      </c>
      <c r="F167" s="31">
        <v>200</v>
      </c>
      <c r="G167" s="20">
        <f t="shared" si="7"/>
        <v>0</v>
      </c>
    </row>
    <row r="168" spans="1:7" ht="123.75" hidden="1" customHeight="1">
      <c r="A168" s="1" t="s">
        <v>278</v>
      </c>
      <c r="B168" s="27" t="s">
        <v>73</v>
      </c>
      <c r="C168" s="34">
        <v>670</v>
      </c>
      <c r="D168" s="32" t="s">
        <v>176</v>
      </c>
      <c r="E168" s="32" t="s">
        <v>185</v>
      </c>
      <c r="F168" s="31">
        <v>240</v>
      </c>
      <c r="G168" s="20"/>
    </row>
    <row r="169" spans="1:7">
      <c r="A169" s="1" t="s">
        <v>687</v>
      </c>
      <c r="B169" s="33" t="s">
        <v>186</v>
      </c>
      <c r="C169" s="34">
        <v>670</v>
      </c>
      <c r="D169" s="32" t="s">
        <v>187</v>
      </c>
      <c r="E169" s="32"/>
      <c r="F169" s="31"/>
      <c r="G169" s="20">
        <f t="shared" ref="G169:G173" si="8">G170</f>
        <v>6189</v>
      </c>
    </row>
    <row r="170" spans="1:7" ht="48" customHeight="1">
      <c r="A170" s="1" t="s">
        <v>688</v>
      </c>
      <c r="B170" s="33" t="s">
        <v>931</v>
      </c>
      <c r="C170" s="34">
        <v>670</v>
      </c>
      <c r="D170" s="32" t="s">
        <v>187</v>
      </c>
      <c r="E170" s="32" t="s">
        <v>932</v>
      </c>
      <c r="F170" s="31"/>
      <c r="G170" s="20">
        <f>G172</f>
        <v>6189</v>
      </c>
    </row>
    <row r="171" spans="1:7" ht="35.25" customHeight="1">
      <c r="A171" s="1" t="s">
        <v>689</v>
      </c>
      <c r="B171" s="33" t="s">
        <v>935</v>
      </c>
      <c r="C171" s="34">
        <v>670</v>
      </c>
      <c r="D171" s="32" t="s">
        <v>187</v>
      </c>
      <c r="E171" s="32" t="s">
        <v>933</v>
      </c>
      <c r="F171" s="31"/>
      <c r="G171" s="20"/>
    </row>
    <row r="172" spans="1:7" ht="129" customHeight="1">
      <c r="A172" s="1" t="s">
        <v>690</v>
      </c>
      <c r="B172" s="27" t="s">
        <v>936</v>
      </c>
      <c r="C172" s="34">
        <v>670</v>
      </c>
      <c r="D172" s="32" t="s">
        <v>187</v>
      </c>
      <c r="E172" s="32" t="s">
        <v>934</v>
      </c>
      <c r="F172" s="31"/>
      <c r="G172" s="20">
        <f t="shared" si="8"/>
        <v>6189</v>
      </c>
    </row>
    <row r="173" spans="1:7">
      <c r="A173" s="1" t="s">
        <v>691</v>
      </c>
      <c r="B173" s="27" t="s">
        <v>158</v>
      </c>
      <c r="C173" s="34">
        <v>670</v>
      </c>
      <c r="D173" s="32" t="s">
        <v>187</v>
      </c>
      <c r="E173" s="32" t="s">
        <v>934</v>
      </c>
      <c r="F173" s="31">
        <v>800</v>
      </c>
      <c r="G173" s="20">
        <f t="shared" si="8"/>
        <v>6189</v>
      </c>
    </row>
    <row r="174" spans="1:7" ht="69" customHeight="1">
      <c r="A174" s="1" t="s">
        <v>267</v>
      </c>
      <c r="B174" s="33" t="s">
        <v>927</v>
      </c>
      <c r="C174" s="34">
        <v>670</v>
      </c>
      <c r="D174" s="32" t="s">
        <v>187</v>
      </c>
      <c r="E174" s="32" t="s">
        <v>934</v>
      </c>
      <c r="F174" s="31">
        <v>810</v>
      </c>
      <c r="G174" s="20">
        <v>6189</v>
      </c>
    </row>
    <row r="175" spans="1:7">
      <c r="A175" s="1" t="s">
        <v>268</v>
      </c>
      <c r="B175" s="33" t="s">
        <v>188</v>
      </c>
      <c r="C175" s="34">
        <v>670</v>
      </c>
      <c r="D175" s="32" t="s">
        <v>189</v>
      </c>
      <c r="E175" s="32"/>
      <c r="F175" s="31"/>
      <c r="G175" s="20">
        <f>G176</f>
        <v>73.3</v>
      </c>
    </row>
    <row r="176" spans="1:7" ht="46.5" customHeight="1">
      <c r="A176" s="1" t="s">
        <v>269</v>
      </c>
      <c r="B176" s="33" t="s">
        <v>931</v>
      </c>
      <c r="C176" s="34">
        <v>670</v>
      </c>
      <c r="D176" s="32" t="s">
        <v>189</v>
      </c>
      <c r="E176" s="32" t="s">
        <v>932</v>
      </c>
      <c r="F176" s="31"/>
      <c r="G176" s="20">
        <f>G177</f>
        <v>73.3</v>
      </c>
    </row>
    <row r="177" spans="1:7" ht="31.5">
      <c r="A177" s="1" t="s">
        <v>270</v>
      </c>
      <c r="B177" s="33" t="s">
        <v>937</v>
      </c>
      <c r="C177" s="34">
        <v>670</v>
      </c>
      <c r="D177" s="32" t="s">
        <v>189</v>
      </c>
      <c r="E177" s="32" t="s">
        <v>938</v>
      </c>
      <c r="F177" s="31"/>
      <c r="G177" s="20">
        <f>G178</f>
        <v>73.3</v>
      </c>
    </row>
    <row r="178" spans="1:7" ht="126">
      <c r="A178" s="1" t="s">
        <v>271</v>
      </c>
      <c r="B178" s="33" t="s">
        <v>939</v>
      </c>
      <c r="C178" s="34">
        <v>670</v>
      </c>
      <c r="D178" s="32" t="s">
        <v>189</v>
      </c>
      <c r="E178" s="32" t="s">
        <v>940</v>
      </c>
      <c r="F178" s="31"/>
      <c r="G178" s="20">
        <f>G179</f>
        <v>73.3</v>
      </c>
    </row>
    <row r="179" spans="1:7" ht="31.5">
      <c r="A179" s="1" t="s">
        <v>272</v>
      </c>
      <c r="B179" s="27" t="s">
        <v>925</v>
      </c>
      <c r="C179" s="34">
        <v>670</v>
      </c>
      <c r="D179" s="32" t="s">
        <v>189</v>
      </c>
      <c r="E179" s="32" t="s">
        <v>940</v>
      </c>
      <c r="F179" s="31">
        <v>200</v>
      </c>
      <c r="G179" s="20">
        <f>G180</f>
        <v>73.3</v>
      </c>
    </row>
    <row r="180" spans="1:7" ht="47.25">
      <c r="A180" s="1" t="s">
        <v>273</v>
      </c>
      <c r="B180" s="27" t="s">
        <v>73</v>
      </c>
      <c r="C180" s="34">
        <v>670</v>
      </c>
      <c r="D180" s="32" t="s">
        <v>189</v>
      </c>
      <c r="E180" s="32" t="s">
        <v>940</v>
      </c>
      <c r="F180" s="31">
        <v>240</v>
      </c>
      <c r="G180" s="20">
        <v>73.3</v>
      </c>
    </row>
    <row r="181" spans="1:7" ht="33.75" customHeight="1">
      <c r="A181" s="1" t="s">
        <v>274</v>
      </c>
      <c r="B181" s="27" t="s">
        <v>213</v>
      </c>
      <c r="C181" s="39">
        <v>670</v>
      </c>
      <c r="D181" s="17" t="s">
        <v>214</v>
      </c>
      <c r="E181" s="17"/>
      <c r="F181" s="39"/>
      <c r="G181" s="20">
        <f>G195+G182+G187</f>
        <v>5805.07</v>
      </c>
    </row>
    <row r="182" spans="1:7" ht="33.75" customHeight="1">
      <c r="A182" s="1" t="s">
        <v>275</v>
      </c>
      <c r="B182" s="33" t="s">
        <v>225</v>
      </c>
      <c r="C182" s="39">
        <v>670</v>
      </c>
      <c r="D182" s="17" t="s">
        <v>214</v>
      </c>
      <c r="E182" s="17" t="s">
        <v>754</v>
      </c>
      <c r="F182" s="39"/>
      <c r="G182" s="20">
        <f>G183</f>
        <v>293.2</v>
      </c>
    </row>
    <row r="183" spans="1:7" ht="49.5" customHeight="1">
      <c r="A183" s="1" t="s">
        <v>9</v>
      </c>
      <c r="B183" s="33" t="s">
        <v>211</v>
      </c>
      <c r="C183" s="34">
        <v>670</v>
      </c>
      <c r="D183" s="17" t="s">
        <v>214</v>
      </c>
      <c r="E183" s="32" t="s">
        <v>757</v>
      </c>
      <c r="F183" s="31"/>
      <c r="G183" s="20">
        <f>G184</f>
        <v>293.2</v>
      </c>
    </row>
    <row r="184" spans="1:7" ht="141.75">
      <c r="A184" s="1" t="s">
        <v>276</v>
      </c>
      <c r="B184" s="27" t="s">
        <v>210</v>
      </c>
      <c r="C184" s="34">
        <v>670</v>
      </c>
      <c r="D184" s="17" t="s">
        <v>214</v>
      </c>
      <c r="E184" s="32" t="s">
        <v>758</v>
      </c>
      <c r="F184" s="31"/>
      <c r="G184" s="20">
        <f>G185</f>
        <v>293.2</v>
      </c>
    </row>
    <row r="185" spans="1:7" ht="31.5" customHeight="1">
      <c r="A185" s="1" t="s">
        <v>277</v>
      </c>
      <c r="B185" s="27" t="s">
        <v>925</v>
      </c>
      <c r="C185" s="34">
        <v>670</v>
      </c>
      <c r="D185" s="17" t="s">
        <v>214</v>
      </c>
      <c r="E185" s="32" t="s">
        <v>758</v>
      </c>
      <c r="F185" s="31">
        <v>200</v>
      </c>
      <c r="G185" s="20">
        <f>G186</f>
        <v>293.2</v>
      </c>
    </row>
    <row r="186" spans="1:7" ht="47.25" customHeight="1">
      <c r="A186" s="1" t="s">
        <v>278</v>
      </c>
      <c r="B186" s="27" t="s">
        <v>73</v>
      </c>
      <c r="C186" s="34">
        <v>670</v>
      </c>
      <c r="D186" s="17" t="s">
        <v>214</v>
      </c>
      <c r="E186" s="32" t="s">
        <v>758</v>
      </c>
      <c r="F186" s="31">
        <v>240</v>
      </c>
      <c r="G186" s="20">
        <v>293.2</v>
      </c>
    </row>
    <row r="187" spans="1:7" ht="82.5" customHeight="1">
      <c r="A187" s="1" t="s">
        <v>279</v>
      </c>
      <c r="B187" s="33" t="s">
        <v>209</v>
      </c>
      <c r="C187" s="34">
        <v>670</v>
      </c>
      <c r="D187" s="17" t="s">
        <v>214</v>
      </c>
      <c r="E187" s="32" t="s">
        <v>751</v>
      </c>
      <c r="F187" s="31"/>
      <c r="G187" s="20">
        <f>G188</f>
        <v>5361.87</v>
      </c>
    </row>
    <row r="188" spans="1:7" ht="47.25" customHeight="1">
      <c r="A188" s="1" t="s">
        <v>280</v>
      </c>
      <c r="B188" s="27" t="s">
        <v>941</v>
      </c>
      <c r="C188" s="34">
        <v>670</v>
      </c>
      <c r="D188" s="17" t="s">
        <v>214</v>
      </c>
      <c r="E188" s="32" t="s">
        <v>942</v>
      </c>
      <c r="F188" s="31"/>
      <c r="G188" s="20">
        <f>G192+G189</f>
        <v>5361.87</v>
      </c>
    </row>
    <row r="189" spans="1:7" ht="180" customHeight="1">
      <c r="A189" s="1" t="s">
        <v>281</v>
      </c>
      <c r="B189" s="27" t="s">
        <v>1047</v>
      </c>
      <c r="C189" s="34">
        <v>670</v>
      </c>
      <c r="D189" s="17" t="s">
        <v>214</v>
      </c>
      <c r="E189" s="32" t="s">
        <v>1048</v>
      </c>
      <c r="F189" s="31"/>
      <c r="G189" s="20">
        <f>G190</f>
        <v>4825.2</v>
      </c>
    </row>
    <row r="190" spans="1:7" ht="33" customHeight="1">
      <c r="A190" s="1" t="s">
        <v>282</v>
      </c>
      <c r="B190" s="27" t="s">
        <v>925</v>
      </c>
      <c r="C190" s="34">
        <v>670</v>
      </c>
      <c r="D190" s="17" t="s">
        <v>214</v>
      </c>
      <c r="E190" s="32" t="s">
        <v>1048</v>
      </c>
      <c r="F190" s="31">
        <v>200</v>
      </c>
      <c r="G190" s="20">
        <f>G191</f>
        <v>4825.2</v>
      </c>
    </row>
    <row r="191" spans="1:7" ht="47.25" customHeight="1">
      <c r="A191" s="1" t="s">
        <v>283</v>
      </c>
      <c r="B191" s="27" t="s">
        <v>73</v>
      </c>
      <c r="C191" s="34">
        <v>670</v>
      </c>
      <c r="D191" s="17" t="s">
        <v>214</v>
      </c>
      <c r="E191" s="32" t="s">
        <v>1048</v>
      </c>
      <c r="F191" s="31">
        <v>240</v>
      </c>
      <c r="G191" s="20">
        <v>4825.2</v>
      </c>
    </row>
    <row r="192" spans="1:7" ht="155.25" customHeight="1">
      <c r="A192" s="1" t="s">
        <v>284</v>
      </c>
      <c r="B192" s="27" t="s">
        <v>1049</v>
      </c>
      <c r="C192" s="34">
        <v>670</v>
      </c>
      <c r="D192" s="17" t="s">
        <v>214</v>
      </c>
      <c r="E192" s="32" t="s">
        <v>1050</v>
      </c>
      <c r="F192" s="31"/>
      <c r="G192" s="20">
        <f>G193</f>
        <v>536.66999999999996</v>
      </c>
    </row>
    <row r="193" spans="1:7" ht="30.75" customHeight="1">
      <c r="A193" s="1" t="s">
        <v>285</v>
      </c>
      <c r="B193" s="27" t="s">
        <v>925</v>
      </c>
      <c r="C193" s="34">
        <v>670</v>
      </c>
      <c r="D193" s="17" t="s">
        <v>214</v>
      </c>
      <c r="E193" s="32" t="s">
        <v>1050</v>
      </c>
      <c r="F193" s="31">
        <v>200</v>
      </c>
      <c r="G193" s="20">
        <f>G194</f>
        <v>536.66999999999996</v>
      </c>
    </row>
    <row r="194" spans="1:7" ht="47.25" customHeight="1">
      <c r="A194" s="1" t="s">
        <v>286</v>
      </c>
      <c r="B194" s="27" t="s">
        <v>73</v>
      </c>
      <c r="C194" s="34">
        <v>670</v>
      </c>
      <c r="D194" s="17" t="s">
        <v>214</v>
      </c>
      <c r="E194" s="32" t="s">
        <v>1050</v>
      </c>
      <c r="F194" s="31">
        <v>240</v>
      </c>
      <c r="G194" s="20">
        <v>536.66999999999996</v>
      </c>
    </row>
    <row r="195" spans="1:7" ht="63" customHeight="1">
      <c r="A195" s="1" t="s">
        <v>287</v>
      </c>
      <c r="B195" s="33" t="s">
        <v>921</v>
      </c>
      <c r="C195" s="39">
        <v>670</v>
      </c>
      <c r="D195" s="17" t="s">
        <v>214</v>
      </c>
      <c r="E195" s="17" t="s">
        <v>761</v>
      </c>
      <c r="F195" s="39"/>
      <c r="G195" s="20">
        <f t="shared" ref="G195:G197" si="9">G196</f>
        <v>150</v>
      </c>
    </row>
    <row r="196" spans="1:7" ht="110.25">
      <c r="A196" s="1" t="s">
        <v>288</v>
      </c>
      <c r="B196" s="27" t="s">
        <v>943</v>
      </c>
      <c r="C196" s="39">
        <v>670</v>
      </c>
      <c r="D196" s="17" t="s">
        <v>214</v>
      </c>
      <c r="E196" s="17" t="s">
        <v>762</v>
      </c>
      <c r="F196" s="39"/>
      <c r="G196" s="20">
        <f t="shared" si="9"/>
        <v>150</v>
      </c>
    </row>
    <row r="197" spans="1:7">
      <c r="A197" s="1" t="s">
        <v>289</v>
      </c>
      <c r="B197" s="27" t="s">
        <v>158</v>
      </c>
      <c r="C197" s="39">
        <v>670</v>
      </c>
      <c r="D197" s="17" t="s">
        <v>214</v>
      </c>
      <c r="E197" s="17" t="s">
        <v>762</v>
      </c>
      <c r="F197" s="39">
        <v>800</v>
      </c>
      <c r="G197" s="20">
        <f t="shared" si="9"/>
        <v>150</v>
      </c>
    </row>
    <row r="198" spans="1:7" ht="61.5" customHeight="1">
      <c r="A198" s="1" t="s">
        <v>290</v>
      </c>
      <c r="B198" s="33" t="s">
        <v>927</v>
      </c>
      <c r="C198" s="39">
        <v>670</v>
      </c>
      <c r="D198" s="17" t="s">
        <v>214</v>
      </c>
      <c r="E198" s="17" t="s">
        <v>762</v>
      </c>
      <c r="F198" s="39">
        <v>810</v>
      </c>
      <c r="G198" s="20">
        <v>150</v>
      </c>
    </row>
    <row r="199" spans="1:7">
      <c r="A199" s="1" t="s">
        <v>291</v>
      </c>
      <c r="B199" s="28" t="s">
        <v>190</v>
      </c>
      <c r="C199" s="29">
        <v>670</v>
      </c>
      <c r="D199" s="13" t="s">
        <v>191</v>
      </c>
      <c r="E199" s="13"/>
      <c r="F199" s="29"/>
      <c r="G199" s="15">
        <f>G200+G216</f>
        <v>5284.3899999999994</v>
      </c>
    </row>
    <row r="200" spans="1:7" ht="14.25" customHeight="1">
      <c r="A200" s="1" t="s">
        <v>292</v>
      </c>
      <c r="B200" s="16" t="s">
        <v>192</v>
      </c>
      <c r="C200" s="39">
        <v>670</v>
      </c>
      <c r="D200" s="17" t="s">
        <v>193</v>
      </c>
      <c r="E200" s="17"/>
      <c r="F200" s="39"/>
      <c r="G200" s="20">
        <f>G206+G211</f>
        <v>1742.9</v>
      </c>
    </row>
    <row r="201" spans="1:7" ht="1.5" hidden="1" customHeight="1">
      <c r="A201" s="1" t="s">
        <v>293</v>
      </c>
      <c r="B201" s="33" t="s">
        <v>209</v>
      </c>
      <c r="C201" s="39">
        <v>670</v>
      </c>
      <c r="D201" s="17" t="s">
        <v>193</v>
      </c>
      <c r="E201" s="17" t="s">
        <v>171</v>
      </c>
      <c r="F201" s="39"/>
      <c r="G201" s="20">
        <f>G202+G212</f>
        <v>1742.9</v>
      </c>
    </row>
    <row r="202" spans="1:7" ht="47.25" hidden="1">
      <c r="A202" s="1" t="s">
        <v>294</v>
      </c>
      <c r="B202" s="33" t="s">
        <v>228</v>
      </c>
      <c r="C202" s="39">
        <v>670</v>
      </c>
      <c r="D202" s="17" t="s">
        <v>193</v>
      </c>
      <c r="E202" s="17" t="s">
        <v>194</v>
      </c>
      <c r="F202" s="39"/>
      <c r="G202" s="20">
        <f>G203+G208</f>
        <v>1742.9</v>
      </c>
    </row>
    <row r="203" spans="1:7" ht="141.75" hidden="1" customHeight="1">
      <c r="A203" s="1" t="s">
        <v>295</v>
      </c>
      <c r="B203" s="33" t="s">
        <v>229</v>
      </c>
      <c r="C203" s="39">
        <v>670</v>
      </c>
      <c r="D203" s="17" t="s">
        <v>193</v>
      </c>
      <c r="E203" s="17" t="s">
        <v>195</v>
      </c>
      <c r="F203" s="39"/>
      <c r="G203" s="20">
        <f t="shared" ref="G203:G204" si="10">G204</f>
        <v>0</v>
      </c>
    </row>
    <row r="204" spans="1:7" hidden="1">
      <c r="A204" s="1" t="s">
        <v>296</v>
      </c>
      <c r="B204" s="27" t="s">
        <v>17</v>
      </c>
      <c r="C204" s="39">
        <v>670</v>
      </c>
      <c r="D204" s="17" t="s">
        <v>193</v>
      </c>
      <c r="E204" s="17" t="s">
        <v>195</v>
      </c>
      <c r="F204" s="39">
        <v>500</v>
      </c>
      <c r="G204" s="20">
        <f t="shared" si="10"/>
        <v>0</v>
      </c>
    </row>
    <row r="205" spans="1:7" hidden="1">
      <c r="A205" s="1" t="s">
        <v>297</v>
      </c>
      <c r="B205" s="27" t="s">
        <v>196</v>
      </c>
      <c r="C205" s="39">
        <v>670</v>
      </c>
      <c r="D205" s="17" t="s">
        <v>193</v>
      </c>
      <c r="E205" s="17" t="s">
        <v>195</v>
      </c>
      <c r="F205" s="39">
        <v>540</v>
      </c>
      <c r="G205" s="20"/>
    </row>
    <row r="206" spans="1:7" ht="78.75">
      <c r="A206" s="1" t="s">
        <v>293</v>
      </c>
      <c r="B206" s="33" t="s">
        <v>209</v>
      </c>
      <c r="C206" s="39">
        <v>670</v>
      </c>
      <c r="D206" s="17" t="s">
        <v>193</v>
      </c>
      <c r="E206" s="17" t="s">
        <v>751</v>
      </c>
      <c r="F206" s="39"/>
      <c r="G206" s="20">
        <f>G207</f>
        <v>1742.9</v>
      </c>
    </row>
    <row r="207" spans="1:7" ht="47.25">
      <c r="A207" s="1" t="s">
        <v>294</v>
      </c>
      <c r="B207" s="33" t="s">
        <v>228</v>
      </c>
      <c r="C207" s="39">
        <v>670</v>
      </c>
      <c r="D207" s="17" t="s">
        <v>193</v>
      </c>
      <c r="E207" s="17" t="s">
        <v>770</v>
      </c>
      <c r="F207" s="39"/>
      <c r="G207" s="20">
        <f>G208</f>
        <v>1742.9</v>
      </c>
    </row>
    <row r="208" spans="1:7" ht="156.75" customHeight="1">
      <c r="A208" s="1" t="s">
        <v>295</v>
      </c>
      <c r="B208" s="33" t="s">
        <v>769</v>
      </c>
      <c r="C208" s="39">
        <v>670</v>
      </c>
      <c r="D208" s="17" t="s">
        <v>193</v>
      </c>
      <c r="E208" s="17" t="s">
        <v>771</v>
      </c>
      <c r="F208" s="39"/>
      <c r="G208" s="20">
        <f t="shared" ref="G208:G209" si="11">G209</f>
        <v>1742.9</v>
      </c>
    </row>
    <row r="209" spans="1:7">
      <c r="A209" s="1" t="s">
        <v>296</v>
      </c>
      <c r="B209" s="27" t="s">
        <v>158</v>
      </c>
      <c r="C209" s="39">
        <v>670</v>
      </c>
      <c r="D209" s="17" t="s">
        <v>193</v>
      </c>
      <c r="E209" s="17" t="s">
        <v>771</v>
      </c>
      <c r="F209" s="39">
        <v>800</v>
      </c>
      <c r="G209" s="20">
        <f t="shared" si="11"/>
        <v>1742.9</v>
      </c>
    </row>
    <row r="210" spans="1:7" ht="69.75" customHeight="1">
      <c r="A210" s="1" t="s">
        <v>297</v>
      </c>
      <c r="B210" s="33" t="s">
        <v>927</v>
      </c>
      <c r="C210" s="39">
        <v>670</v>
      </c>
      <c r="D210" s="17" t="s">
        <v>193</v>
      </c>
      <c r="E210" s="17" t="s">
        <v>771</v>
      </c>
      <c r="F210" s="39">
        <v>810</v>
      </c>
      <c r="G210" s="20">
        <v>1742.9</v>
      </c>
    </row>
    <row r="211" spans="1:7" ht="34.5" hidden="1" customHeight="1">
      <c r="A211" s="1" t="s">
        <v>298</v>
      </c>
      <c r="B211" s="33" t="s">
        <v>786</v>
      </c>
      <c r="C211" s="39">
        <v>670</v>
      </c>
      <c r="D211" s="17" t="s">
        <v>193</v>
      </c>
      <c r="E211" s="17" t="s">
        <v>772</v>
      </c>
      <c r="F211" s="39"/>
      <c r="G211" s="20">
        <f>G213</f>
        <v>0</v>
      </c>
    </row>
    <row r="212" spans="1:7" ht="48" hidden="1" customHeight="1">
      <c r="A212" s="1" t="s">
        <v>299</v>
      </c>
      <c r="B212" s="56" t="s">
        <v>944</v>
      </c>
      <c r="C212" s="39">
        <v>670</v>
      </c>
      <c r="D212" s="17" t="s">
        <v>193</v>
      </c>
      <c r="E212" s="17" t="s">
        <v>773</v>
      </c>
      <c r="F212" s="39"/>
      <c r="G212" s="20">
        <f>G213</f>
        <v>0</v>
      </c>
    </row>
    <row r="213" spans="1:7" ht="126.75" hidden="1" customHeight="1">
      <c r="A213" s="1" t="s">
        <v>300</v>
      </c>
      <c r="B213" s="56" t="s">
        <v>945</v>
      </c>
      <c r="C213" s="39">
        <v>670</v>
      </c>
      <c r="D213" s="17" t="s">
        <v>193</v>
      </c>
      <c r="E213" s="17" t="s">
        <v>774</v>
      </c>
      <c r="F213" s="39"/>
      <c r="G213" s="20">
        <f>G214</f>
        <v>0</v>
      </c>
    </row>
    <row r="214" spans="1:7" ht="33" hidden="1" customHeight="1">
      <c r="A214" s="1" t="s">
        <v>301</v>
      </c>
      <c r="B214" s="27" t="s">
        <v>925</v>
      </c>
      <c r="C214" s="39">
        <v>670</v>
      </c>
      <c r="D214" s="17" t="s">
        <v>193</v>
      </c>
      <c r="E214" s="17" t="s">
        <v>774</v>
      </c>
      <c r="F214" s="39">
        <v>200</v>
      </c>
      <c r="G214" s="20">
        <f>G215</f>
        <v>0</v>
      </c>
    </row>
    <row r="215" spans="1:7" ht="48" hidden="1" customHeight="1">
      <c r="A215" s="1" t="s">
        <v>302</v>
      </c>
      <c r="B215" s="27" t="s">
        <v>73</v>
      </c>
      <c r="C215" s="39">
        <v>670</v>
      </c>
      <c r="D215" s="17" t="s">
        <v>193</v>
      </c>
      <c r="E215" s="17" t="s">
        <v>774</v>
      </c>
      <c r="F215" s="39">
        <v>240</v>
      </c>
      <c r="G215" s="20">
        <v>0</v>
      </c>
    </row>
    <row r="216" spans="1:7" ht="31.5">
      <c r="A216" s="1" t="s">
        <v>298</v>
      </c>
      <c r="B216" s="33" t="s">
        <v>197</v>
      </c>
      <c r="C216" s="39">
        <v>670</v>
      </c>
      <c r="D216" s="17" t="s">
        <v>198</v>
      </c>
      <c r="E216" s="17"/>
      <c r="F216" s="39"/>
      <c r="G216" s="20">
        <f>G218</f>
        <v>3541.49</v>
      </c>
    </row>
    <row r="217" spans="1:7" ht="80.25" customHeight="1">
      <c r="A217" s="1" t="s">
        <v>299</v>
      </c>
      <c r="B217" s="33" t="s">
        <v>209</v>
      </c>
      <c r="C217" s="39">
        <v>670</v>
      </c>
      <c r="D217" s="17" t="s">
        <v>198</v>
      </c>
      <c r="E217" s="17" t="s">
        <v>751</v>
      </c>
      <c r="F217" s="39"/>
      <c r="G217" s="20">
        <f>G218</f>
        <v>3541.49</v>
      </c>
    </row>
    <row r="218" spans="1:7" ht="45.75" customHeight="1">
      <c r="A218" s="1" t="s">
        <v>300</v>
      </c>
      <c r="B218" s="33" t="s">
        <v>775</v>
      </c>
      <c r="C218" s="39">
        <v>670</v>
      </c>
      <c r="D218" s="17" t="s">
        <v>198</v>
      </c>
      <c r="E218" s="17" t="s">
        <v>770</v>
      </c>
      <c r="F218" s="39"/>
      <c r="G218" s="20">
        <f>G219+G222</f>
        <v>3541.49</v>
      </c>
    </row>
    <row r="219" spans="1:7" ht="145.5" customHeight="1">
      <c r="A219" s="1" t="s">
        <v>301</v>
      </c>
      <c r="B219" s="33" t="s">
        <v>776</v>
      </c>
      <c r="C219" s="39">
        <v>670</v>
      </c>
      <c r="D219" s="17" t="s">
        <v>198</v>
      </c>
      <c r="E219" s="17" t="s">
        <v>777</v>
      </c>
      <c r="F219" s="39"/>
      <c r="G219" s="20">
        <f t="shared" ref="G219:G220" si="12">G220</f>
        <v>441.49</v>
      </c>
    </row>
    <row r="220" spans="1:7" ht="31.5">
      <c r="A220" s="1" t="s">
        <v>302</v>
      </c>
      <c r="B220" s="27" t="s">
        <v>925</v>
      </c>
      <c r="C220" s="39">
        <v>670</v>
      </c>
      <c r="D220" s="17" t="s">
        <v>198</v>
      </c>
      <c r="E220" s="17" t="s">
        <v>777</v>
      </c>
      <c r="F220" s="39">
        <v>200</v>
      </c>
      <c r="G220" s="20">
        <f t="shared" si="12"/>
        <v>441.49</v>
      </c>
    </row>
    <row r="221" spans="1:7" ht="47.25">
      <c r="A221" s="1" t="s">
        <v>303</v>
      </c>
      <c r="B221" s="27" t="s">
        <v>73</v>
      </c>
      <c r="C221" s="39">
        <v>670</v>
      </c>
      <c r="D221" s="17" t="s">
        <v>198</v>
      </c>
      <c r="E221" s="17" t="s">
        <v>777</v>
      </c>
      <c r="F221" s="39">
        <v>240</v>
      </c>
      <c r="G221" s="20">
        <f>90+351.49</f>
        <v>441.49</v>
      </c>
    </row>
    <row r="222" spans="1:7" ht="313.5" customHeight="1">
      <c r="A222" s="1" t="s">
        <v>304</v>
      </c>
      <c r="B222" s="27" t="s">
        <v>1051</v>
      </c>
      <c r="C222" s="39">
        <v>670</v>
      </c>
      <c r="D222" s="17" t="s">
        <v>198</v>
      </c>
      <c r="E222" s="17" t="s">
        <v>1052</v>
      </c>
      <c r="F222" s="39"/>
      <c r="G222" s="20">
        <f>G223</f>
        <v>3100</v>
      </c>
    </row>
    <row r="223" spans="1:7" ht="31.5">
      <c r="A223" s="1" t="s">
        <v>305</v>
      </c>
      <c r="B223" s="27" t="s">
        <v>925</v>
      </c>
      <c r="C223" s="39">
        <v>670</v>
      </c>
      <c r="D223" s="17" t="s">
        <v>198</v>
      </c>
      <c r="E223" s="17" t="s">
        <v>1052</v>
      </c>
      <c r="F223" s="39">
        <v>200</v>
      </c>
      <c r="G223" s="20">
        <f>G224</f>
        <v>3100</v>
      </c>
    </row>
    <row r="224" spans="1:7" ht="47.25">
      <c r="A224" s="1" t="s">
        <v>306</v>
      </c>
      <c r="B224" s="27" t="s">
        <v>73</v>
      </c>
      <c r="C224" s="39">
        <v>670</v>
      </c>
      <c r="D224" s="17" t="s">
        <v>198</v>
      </c>
      <c r="E224" s="17" t="s">
        <v>1052</v>
      </c>
      <c r="F224" s="39">
        <v>240</v>
      </c>
      <c r="G224" s="20">
        <v>3100</v>
      </c>
    </row>
    <row r="225" spans="1:8">
      <c r="A225" s="1" t="s">
        <v>307</v>
      </c>
      <c r="B225" s="12" t="s">
        <v>778</v>
      </c>
      <c r="C225" s="29">
        <v>670</v>
      </c>
      <c r="D225" s="13" t="s">
        <v>779</v>
      </c>
      <c r="E225" s="13"/>
      <c r="F225" s="29"/>
      <c r="G225" s="15">
        <f t="shared" ref="G225:G230" si="13">G226</f>
        <v>3.5</v>
      </c>
    </row>
    <row r="226" spans="1:8" ht="31.5">
      <c r="A226" s="1" t="s">
        <v>308</v>
      </c>
      <c r="B226" s="27" t="s">
        <v>780</v>
      </c>
      <c r="C226" s="39">
        <v>670</v>
      </c>
      <c r="D226" s="17" t="s">
        <v>781</v>
      </c>
      <c r="E226" s="17"/>
      <c r="F226" s="39"/>
      <c r="G226" s="20">
        <f t="shared" si="13"/>
        <v>3.5</v>
      </c>
    </row>
    <row r="227" spans="1:8" ht="31.5">
      <c r="A227" s="1" t="s">
        <v>309</v>
      </c>
      <c r="B227" s="33" t="s">
        <v>786</v>
      </c>
      <c r="C227" s="39">
        <v>670</v>
      </c>
      <c r="D227" s="17" t="s">
        <v>781</v>
      </c>
      <c r="E227" s="17" t="s">
        <v>772</v>
      </c>
      <c r="F227" s="39"/>
      <c r="G227" s="20">
        <f t="shared" si="13"/>
        <v>3.5</v>
      </c>
    </row>
    <row r="228" spans="1:8" ht="31.5">
      <c r="A228" s="1" t="s">
        <v>310</v>
      </c>
      <c r="B228" s="33" t="s">
        <v>782</v>
      </c>
      <c r="C228" s="39">
        <v>670</v>
      </c>
      <c r="D228" s="17" t="s">
        <v>781</v>
      </c>
      <c r="E228" s="17" t="s">
        <v>783</v>
      </c>
      <c r="F228" s="39"/>
      <c r="G228" s="20">
        <f t="shared" si="13"/>
        <v>3.5</v>
      </c>
    </row>
    <row r="229" spans="1:8" ht="94.5">
      <c r="A229" s="1" t="s">
        <v>692</v>
      </c>
      <c r="B229" s="27" t="s">
        <v>784</v>
      </c>
      <c r="C229" s="39">
        <v>670</v>
      </c>
      <c r="D229" s="17" t="s">
        <v>781</v>
      </c>
      <c r="E229" s="17" t="s">
        <v>785</v>
      </c>
      <c r="F229" s="39"/>
      <c r="G229" s="20">
        <f t="shared" si="13"/>
        <v>3.5</v>
      </c>
    </row>
    <row r="230" spans="1:8" ht="31.5">
      <c r="A230" s="1" t="s">
        <v>693</v>
      </c>
      <c r="B230" s="27" t="s">
        <v>925</v>
      </c>
      <c r="C230" s="39">
        <v>670</v>
      </c>
      <c r="D230" s="17" t="s">
        <v>781</v>
      </c>
      <c r="E230" s="17" t="s">
        <v>785</v>
      </c>
      <c r="F230" s="39">
        <v>200</v>
      </c>
      <c r="G230" s="20">
        <f t="shared" si="13"/>
        <v>3.5</v>
      </c>
    </row>
    <row r="231" spans="1:8" ht="47.25">
      <c r="A231" s="1" t="s">
        <v>694</v>
      </c>
      <c r="B231" s="27" t="s">
        <v>73</v>
      </c>
      <c r="C231" s="39">
        <v>670</v>
      </c>
      <c r="D231" s="17" t="s">
        <v>781</v>
      </c>
      <c r="E231" s="17" t="s">
        <v>785</v>
      </c>
      <c r="F231" s="39">
        <v>240</v>
      </c>
      <c r="G231" s="20">
        <f>33.5-30</f>
        <v>3.5</v>
      </c>
    </row>
    <row r="232" spans="1:8">
      <c r="A232" s="1" t="s">
        <v>695</v>
      </c>
      <c r="B232" s="12" t="s">
        <v>201</v>
      </c>
      <c r="C232" s="37">
        <v>670</v>
      </c>
      <c r="D232" s="36" t="s">
        <v>202</v>
      </c>
      <c r="E232" s="36"/>
      <c r="F232" s="29"/>
      <c r="G232" s="15">
        <f t="shared" ref="G232:G236" si="14">G233</f>
        <v>89.6</v>
      </c>
    </row>
    <row r="233" spans="1:8">
      <c r="A233" s="1" t="s">
        <v>696</v>
      </c>
      <c r="B233" s="16" t="s">
        <v>203</v>
      </c>
      <c r="C233" s="39">
        <v>670</v>
      </c>
      <c r="D233" s="17" t="s">
        <v>204</v>
      </c>
      <c r="E233" s="17"/>
      <c r="F233" s="31"/>
      <c r="G233" s="20">
        <f t="shared" si="14"/>
        <v>89.6</v>
      </c>
    </row>
    <row r="234" spans="1:8" ht="31.5" customHeight="1">
      <c r="A234" s="1" t="s">
        <v>697</v>
      </c>
      <c r="B234" s="33" t="s">
        <v>786</v>
      </c>
      <c r="C234" s="39">
        <v>670</v>
      </c>
      <c r="D234" s="17" t="s">
        <v>204</v>
      </c>
      <c r="E234" s="17" t="s">
        <v>772</v>
      </c>
      <c r="F234" s="31"/>
      <c r="G234" s="20">
        <f t="shared" si="14"/>
        <v>89.6</v>
      </c>
    </row>
    <row r="235" spans="1:8" ht="50.25" customHeight="1">
      <c r="A235" s="1" t="s">
        <v>698</v>
      </c>
      <c r="B235" s="27" t="s">
        <v>232</v>
      </c>
      <c r="C235" s="39">
        <v>670</v>
      </c>
      <c r="D235" s="17" t="s">
        <v>204</v>
      </c>
      <c r="E235" s="17" t="s">
        <v>787</v>
      </c>
      <c r="F235" s="31"/>
      <c r="G235" s="20">
        <f>G236+G239</f>
        <v>89.6</v>
      </c>
    </row>
    <row r="236" spans="1:8" ht="126" customHeight="1">
      <c r="A236" s="1" t="s">
        <v>699</v>
      </c>
      <c r="B236" s="33" t="s">
        <v>788</v>
      </c>
      <c r="C236" s="39">
        <v>670</v>
      </c>
      <c r="D236" s="17" t="s">
        <v>204</v>
      </c>
      <c r="E236" s="17" t="s">
        <v>789</v>
      </c>
      <c r="F236" s="31"/>
      <c r="G236" s="20">
        <f t="shared" si="14"/>
        <v>9.6</v>
      </c>
    </row>
    <row r="237" spans="1:8" ht="31.5">
      <c r="A237" s="1" t="s">
        <v>700</v>
      </c>
      <c r="B237" s="27" t="s">
        <v>925</v>
      </c>
      <c r="C237" s="39">
        <v>670</v>
      </c>
      <c r="D237" s="17" t="s">
        <v>204</v>
      </c>
      <c r="E237" s="17" t="s">
        <v>789</v>
      </c>
      <c r="F237" s="31">
        <v>200</v>
      </c>
      <c r="G237" s="20">
        <f>G238</f>
        <v>9.6</v>
      </c>
    </row>
    <row r="238" spans="1:8" ht="47.25">
      <c r="A238" s="1" t="s">
        <v>701</v>
      </c>
      <c r="B238" s="27" t="s">
        <v>73</v>
      </c>
      <c r="C238" s="39">
        <v>670</v>
      </c>
      <c r="D238" s="17" t="s">
        <v>204</v>
      </c>
      <c r="E238" s="17" t="s">
        <v>789</v>
      </c>
      <c r="F238" s="31">
        <v>240</v>
      </c>
      <c r="G238" s="20">
        <v>9.6</v>
      </c>
    </row>
    <row r="239" spans="1:8" ht="140.25" customHeight="1">
      <c r="A239" s="1" t="s">
        <v>702</v>
      </c>
      <c r="B239" s="33" t="s">
        <v>790</v>
      </c>
      <c r="C239" s="39">
        <v>670</v>
      </c>
      <c r="D239" s="17" t="s">
        <v>204</v>
      </c>
      <c r="E239" s="17" t="s">
        <v>791</v>
      </c>
      <c r="F239" s="31"/>
      <c r="G239" s="20">
        <f>G240</f>
        <v>80</v>
      </c>
    </row>
    <row r="240" spans="1:8" ht="31.5">
      <c r="A240" s="1" t="s">
        <v>703</v>
      </c>
      <c r="B240" s="27" t="s">
        <v>925</v>
      </c>
      <c r="C240" s="39">
        <v>670</v>
      </c>
      <c r="D240" s="17" t="s">
        <v>204</v>
      </c>
      <c r="E240" s="17" t="s">
        <v>791</v>
      </c>
      <c r="F240" s="31">
        <v>200</v>
      </c>
      <c r="G240" s="20">
        <f>G241</f>
        <v>80</v>
      </c>
      <c r="H240" s="7" t="s">
        <v>792</v>
      </c>
    </row>
    <row r="241" spans="1:7" ht="47.25">
      <c r="A241" s="1" t="s">
        <v>704</v>
      </c>
      <c r="B241" s="27" t="s">
        <v>73</v>
      </c>
      <c r="C241" s="39">
        <v>670</v>
      </c>
      <c r="D241" s="17" t="s">
        <v>204</v>
      </c>
      <c r="E241" s="17" t="s">
        <v>791</v>
      </c>
      <c r="F241" s="31">
        <v>240</v>
      </c>
      <c r="G241" s="20">
        <v>80</v>
      </c>
    </row>
    <row r="242" spans="1:7">
      <c r="A242" s="1" t="s">
        <v>705</v>
      </c>
      <c r="B242" s="12" t="s">
        <v>6</v>
      </c>
      <c r="C242" s="37">
        <v>670</v>
      </c>
      <c r="D242" s="36" t="s">
        <v>8</v>
      </c>
      <c r="E242" s="36"/>
      <c r="F242" s="37"/>
      <c r="G242" s="15">
        <f>G243</f>
        <v>1914.44</v>
      </c>
    </row>
    <row r="243" spans="1:7">
      <c r="A243" s="1" t="s">
        <v>706</v>
      </c>
      <c r="B243" s="27" t="s">
        <v>205</v>
      </c>
      <c r="C243" s="31">
        <v>670</v>
      </c>
      <c r="D243" s="32" t="s">
        <v>16</v>
      </c>
      <c r="E243" s="32"/>
      <c r="F243" s="31"/>
      <c r="G243" s="20">
        <f>G248</f>
        <v>1914.44</v>
      </c>
    </row>
    <row r="244" spans="1:7" ht="31.5" hidden="1">
      <c r="A244" s="1" t="s">
        <v>707</v>
      </c>
      <c r="B244" s="33" t="s">
        <v>206</v>
      </c>
      <c r="C244" s="34">
        <v>670</v>
      </c>
      <c r="D244" s="32" t="s">
        <v>16</v>
      </c>
      <c r="E244" s="32" t="s">
        <v>177</v>
      </c>
      <c r="F244" s="31"/>
      <c r="G244" s="20">
        <f t="shared" ref="G244:G246" si="15">G245</f>
        <v>0</v>
      </c>
    </row>
    <row r="245" spans="1:7" ht="143.25" hidden="1" customHeight="1">
      <c r="A245" s="1" t="s">
        <v>708</v>
      </c>
      <c r="B245" s="27" t="s">
        <v>241</v>
      </c>
      <c r="C245" s="34">
        <v>670</v>
      </c>
      <c r="D245" s="32" t="s">
        <v>16</v>
      </c>
      <c r="E245" s="32" t="s">
        <v>178</v>
      </c>
      <c r="F245" s="31"/>
      <c r="G245" s="20">
        <f t="shared" si="15"/>
        <v>0</v>
      </c>
    </row>
    <row r="246" spans="1:7" ht="31.5" hidden="1">
      <c r="A246" s="1" t="s">
        <v>72</v>
      </c>
      <c r="B246" s="27" t="s">
        <v>71</v>
      </c>
      <c r="C246" s="34">
        <v>670</v>
      </c>
      <c r="D246" s="32" t="s">
        <v>16</v>
      </c>
      <c r="E246" s="32" t="s">
        <v>178</v>
      </c>
      <c r="F246" s="31">
        <v>200</v>
      </c>
      <c r="G246" s="20">
        <f t="shared" si="15"/>
        <v>0</v>
      </c>
    </row>
    <row r="247" spans="1:7" ht="47.25" hidden="1">
      <c r="A247" s="1" t="s">
        <v>1025</v>
      </c>
      <c r="B247" s="27" t="s">
        <v>73</v>
      </c>
      <c r="C247" s="34">
        <v>670</v>
      </c>
      <c r="D247" s="32" t="s">
        <v>16</v>
      </c>
      <c r="E247" s="32" t="s">
        <v>178</v>
      </c>
      <c r="F247" s="31">
        <v>240</v>
      </c>
      <c r="G247" s="20">
        <v>0</v>
      </c>
    </row>
    <row r="248" spans="1:7" ht="31.5">
      <c r="A248" s="1" t="s">
        <v>707</v>
      </c>
      <c r="B248" s="21" t="s">
        <v>44</v>
      </c>
      <c r="C248" s="31">
        <v>670</v>
      </c>
      <c r="D248" s="32" t="s">
        <v>16</v>
      </c>
      <c r="E248" s="32" t="s">
        <v>734</v>
      </c>
      <c r="F248" s="31"/>
      <c r="G248" s="20">
        <f>G249</f>
        <v>1914.44</v>
      </c>
    </row>
    <row r="249" spans="1:7" ht="31.5">
      <c r="A249" s="1" t="s">
        <v>708</v>
      </c>
      <c r="B249" s="27" t="s">
        <v>794</v>
      </c>
      <c r="C249" s="31">
        <v>670</v>
      </c>
      <c r="D249" s="32" t="s">
        <v>16</v>
      </c>
      <c r="E249" s="32" t="s">
        <v>795</v>
      </c>
      <c r="F249" s="31"/>
      <c r="G249" s="20">
        <f>G250+G253</f>
        <v>1914.44</v>
      </c>
    </row>
    <row r="250" spans="1:7" ht="110.25">
      <c r="A250" s="1" t="s">
        <v>72</v>
      </c>
      <c r="B250" s="27" t="s">
        <v>793</v>
      </c>
      <c r="C250" s="31">
        <v>670</v>
      </c>
      <c r="D250" s="32" t="s">
        <v>16</v>
      </c>
      <c r="E250" s="32" t="s">
        <v>796</v>
      </c>
      <c r="F250" s="31"/>
      <c r="G250" s="20">
        <f>G251</f>
        <v>438.35</v>
      </c>
    </row>
    <row r="251" spans="1:7" ht="31.5">
      <c r="A251" s="1" t="s">
        <v>1025</v>
      </c>
      <c r="B251" s="33" t="s">
        <v>12</v>
      </c>
      <c r="C251" s="34">
        <v>670</v>
      </c>
      <c r="D251" s="32" t="s">
        <v>16</v>
      </c>
      <c r="E251" s="32" t="s">
        <v>796</v>
      </c>
      <c r="F251" s="31">
        <v>300</v>
      </c>
      <c r="G251" s="20">
        <f>G252</f>
        <v>438.35</v>
      </c>
    </row>
    <row r="252" spans="1:7" ht="31.5">
      <c r="A252" s="1" t="s">
        <v>709</v>
      </c>
      <c r="B252" s="33" t="s">
        <v>166</v>
      </c>
      <c r="C252" s="34">
        <v>670</v>
      </c>
      <c r="D252" s="32" t="s">
        <v>16</v>
      </c>
      <c r="E252" s="32" t="s">
        <v>796</v>
      </c>
      <c r="F252" s="31">
        <v>320</v>
      </c>
      <c r="G252" s="20">
        <f>313.11+125.24</f>
        <v>438.35</v>
      </c>
    </row>
    <row r="253" spans="1:7" ht="112.5" customHeight="1">
      <c r="A253" s="1" t="s">
        <v>710</v>
      </c>
      <c r="B253" s="33" t="s">
        <v>1053</v>
      </c>
      <c r="C253" s="34">
        <v>670</v>
      </c>
      <c r="D253" s="32" t="s">
        <v>16</v>
      </c>
      <c r="E253" s="32" t="s">
        <v>1054</v>
      </c>
      <c r="F253" s="31"/>
      <c r="G253" s="20">
        <f>G254</f>
        <v>1476.09</v>
      </c>
    </row>
    <row r="254" spans="1:7" ht="31.5">
      <c r="A254" s="1" t="s">
        <v>711</v>
      </c>
      <c r="B254" s="33" t="s">
        <v>12</v>
      </c>
      <c r="C254" s="34">
        <v>670</v>
      </c>
      <c r="D254" s="32" t="s">
        <v>16</v>
      </c>
      <c r="E254" s="32" t="s">
        <v>1054</v>
      </c>
      <c r="F254" s="31">
        <v>300</v>
      </c>
      <c r="G254" s="20">
        <f>G255</f>
        <v>1476.09</v>
      </c>
    </row>
    <row r="255" spans="1:7" ht="31.5">
      <c r="A255" s="1" t="s">
        <v>712</v>
      </c>
      <c r="B255" s="33" t="s">
        <v>166</v>
      </c>
      <c r="C255" s="34">
        <v>670</v>
      </c>
      <c r="D255" s="32" t="s">
        <v>16</v>
      </c>
      <c r="E255" s="32" t="s">
        <v>1054</v>
      </c>
      <c r="F255" s="31">
        <v>320</v>
      </c>
      <c r="G255" s="20">
        <v>1476.09</v>
      </c>
    </row>
    <row r="256" spans="1:7" ht="20.25" customHeight="1">
      <c r="A256" s="1" t="s">
        <v>713</v>
      </c>
      <c r="B256" s="38" t="s">
        <v>800</v>
      </c>
      <c r="C256" s="35">
        <v>671</v>
      </c>
      <c r="D256" s="36"/>
      <c r="E256" s="36"/>
      <c r="F256" s="37"/>
      <c r="G256" s="15">
        <f t="shared" ref="G256:G262" si="16">G257</f>
        <v>1541.8</v>
      </c>
    </row>
    <row r="257" spans="1:7">
      <c r="A257" s="1" t="s">
        <v>714</v>
      </c>
      <c r="B257" s="16" t="s">
        <v>122</v>
      </c>
      <c r="C257" s="34">
        <v>671</v>
      </c>
      <c r="D257" s="17" t="s">
        <v>123</v>
      </c>
      <c r="E257" s="32"/>
      <c r="F257" s="31"/>
      <c r="G257" s="20">
        <f>G258+G264</f>
        <v>1541.8</v>
      </c>
    </row>
    <row r="258" spans="1:7" ht="47.25">
      <c r="A258" s="1" t="s">
        <v>715</v>
      </c>
      <c r="B258" s="27" t="s">
        <v>153</v>
      </c>
      <c r="C258" s="34">
        <v>671</v>
      </c>
      <c r="D258" s="32" t="s">
        <v>154</v>
      </c>
      <c r="E258" s="31"/>
      <c r="F258" s="31"/>
      <c r="G258" s="20">
        <f t="shared" si="16"/>
        <v>1348.1</v>
      </c>
    </row>
    <row r="259" spans="1:7" ht="31.5">
      <c r="A259" s="1" t="s">
        <v>716</v>
      </c>
      <c r="B259" s="27" t="s">
        <v>155</v>
      </c>
      <c r="C259" s="34">
        <v>671</v>
      </c>
      <c r="D259" s="32" t="s">
        <v>154</v>
      </c>
      <c r="E259" s="31">
        <v>2200000000</v>
      </c>
      <c r="F259" s="31"/>
      <c r="G259" s="20">
        <f t="shared" si="16"/>
        <v>1348.1</v>
      </c>
    </row>
    <row r="260" spans="1:7" ht="31.5">
      <c r="A260" s="1" t="s">
        <v>717</v>
      </c>
      <c r="B260" s="27" t="s">
        <v>156</v>
      </c>
      <c r="C260" s="34">
        <v>671</v>
      </c>
      <c r="D260" s="32" t="s">
        <v>154</v>
      </c>
      <c r="E260" s="31">
        <v>2210000000</v>
      </c>
      <c r="F260" s="31"/>
      <c r="G260" s="20">
        <f t="shared" si="16"/>
        <v>1348.1</v>
      </c>
    </row>
    <row r="261" spans="1:7" ht="63">
      <c r="A261" s="1" t="s">
        <v>718</v>
      </c>
      <c r="B261" s="27" t="s">
        <v>150</v>
      </c>
      <c r="C261" s="34">
        <v>671</v>
      </c>
      <c r="D261" s="32" t="s">
        <v>154</v>
      </c>
      <c r="E261" s="31">
        <v>2210000250</v>
      </c>
      <c r="F261" s="31"/>
      <c r="G261" s="20">
        <f t="shared" si="16"/>
        <v>1348.1</v>
      </c>
    </row>
    <row r="262" spans="1:7" ht="94.5">
      <c r="A262" s="1" t="s">
        <v>719</v>
      </c>
      <c r="B262" s="27" t="s">
        <v>151</v>
      </c>
      <c r="C262" s="34">
        <v>671</v>
      </c>
      <c r="D262" s="32" t="s">
        <v>154</v>
      </c>
      <c r="E262" s="31">
        <v>2210000250</v>
      </c>
      <c r="F262" s="31">
        <v>100</v>
      </c>
      <c r="G262" s="20">
        <f t="shared" si="16"/>
        <v>1348.1</v>
      </c>
    </row>
    <row r="263" spans="1:7" ht="31.5">
      <c r="A263" s="1" t="s">
        <v>720</v>
      </c>
      <c r="B263" s="27" t="s">
        <v>152</v>
      </c>
      <c r="C263" s="34">
        <v>671</v>
      </c>
      <c r="D263" s="32" t="s">
        <v>154</v>
      </c>
      <c r="E263" s="31">
        <v>2210000250</v>
      </c>
      <c r="F263" s="31">
        <v>120</v>
      </c>
      <c r="G263" s="20">
        <v>1348.1</v>
      </c>
    </row>
    <row r="264" spans="1:7" ht="47.25">
      <c r="A264" s="1" t="s">
        <v>311</v>
      </c>
      <c r="B264" s="49" t="s">
        <v>124</v>
      </c>
      <c r="C264" s="34">
        <v>671</v>
      </c>
      <c r="D264" s="32" t="s">
        <v>125</v>
      </c>
      <c r="E264" s="31"/>
      <c r="F264" s="31"/>
      <c r="G264" s="20">
        <f>G265</f>
        <v>193.7</v>
      </c>
    </row>
    <row r="265" spans="1:7" ht="31.5">
      <c r="A265" s="1" t="s">
        <v>312</v>
      </c>
      <c r="B265" s="27" t="s">
        <v>155</v>
      </c>
      <c r="C265" s="34">
        <v>671</v>
      </c>
      <c r="D265" s="32" t="s">
        <v>125</v>
      </c>
      <c r="E265" s="31">
        <v>2200000000</v>
      </c>
      <c r="F265" s="31"/>
      <c r="G265" s="20">
        <f>G266</f>
        <v>193.7</v>
      </c>
    </row>
    <row r="266" spans="1:7" ht="31.5">
      <c r="A266" s="1" t="s">
        <v>313</v>
      </c>
      <c r="B266" s="27" t="s">
        <v>156</v>
      </c>
      <c r="C266" s="34">
        <v>671</v>
      </c>
      <c r="D266" s="32" t="s">
        <v>125</v>
      </c>
      <c r="E266" s="31">
        <v>2210000000</v>
      </c>
      <c r="F266" s="31"/>
      <c r="G266" s="20">
        <f>G267</f>
        <v>193.7</v>
      </c>
    </row>
    <row r="267" spans="1:7" ht="94.5">
      <c r="A267" s="1" t="s">
        <v>314</v>
      </c>
      <c r="B267" s="27" t="s">
        <v>151</v>
      </c>
      <c r="C267" s="34">
        <v>671</v>
      </c>
      <c r="D267" s="32" t="s">
        <v>125</v>
      </c>
      <c r="E267" s="31">
        <v>2210000250</v>
      </c>
      <c r="F267" s="31">
        <v>100</v>
      </c>
      <c r="G267" s="20">
        <f>G268</f>
        <v>193.7</v>
      </c>
    </row>
    <row r="268" spans="1:7" ht="31.5">
      <c r="A268" s="1" t="s">
        <v>315</v>
      </c>
      <c r="B268" s="27" t="s">
        <v>152</v>
      </c>
      <c r="C268" s="34">
        <v>671</v>
      </c>
      <c r="D268" s="32" t="s">
        <v>125</v>
      </c>
      <c r="E268" s="31">
        <v>2210000250</v>
      </c>
      <c r="F268" s="31">
        <v>120</v>
      </c>
      <c r="G268" s="20">
        <v>193.7</v>
      </c>
    </row>
    <row r="269" spans="1:7" ht="49.5" customHeight="1">
      <c r="A269" s="1" t="s">
        <v>1026</v>
      </c>
      <c r="B269" s="40" t="s">
        <v>26</v>
      </c>
      <c r="C269" s="41">
        <v>750</v>
      </c>
      <c r="D269" s="41"/>
      <c r="E269" s="24"/>
      <c r="F269" s="41"/>
      <c r="G269" s="15">
        <f>G270+G333+G441</f>
        <v>62010.45</v>
      </c>
    </row>
    <row r="270" spans="1:7">
      <c r="A270" s="1" t="s">
        <v>316</v>
      </c>
      <c r="B270" s="40" t="s">
        <v>81</v>
      </c>
      <c r="C270" s="24" t="s">
        <v>27</v>
      </c>
      <c r="D270" s="24" t="s">
        <v>28</v>
      </c>
      <c r="E270" s="24"/>
      <c r="F270" s="41"/>
      <c r="G270" s="15">
        <f>G271+G302</f>
        <v>8088.84</v>
      </c>
    </row>
    <row r="271" spans="1:7">
      <c r="A271" s="1" t="s">
        <v>317</v>
      </c>
      <c r="B271" s="21" t="s">
        <v>993</v>
      </c>
      <c r="C271" s="42">
        <v>750</v>
      </c>
      <c r="D271" s="19" t="s">
        <v>958</v>
      </c>
      <c r="E271" s="42"/>
      <c r="F271" s="42"/>
      <c r="G271" s="20">
        <f>G272+G289</f>
        <v>6340.0199999999995</v>
      </c>
    </row>
    <row r="272" spans="1:7" ht="32.450000000000003" customHeight="1">
      <c r="A272" s="1" t="s">
        <v>318</v>
      </c>
      <c r="B272" s="21" t="s">
        <v>31</v>
      </c>
      <c r="C272" s="19">
        <v>750</v>
      </c>
      <c r="D272" s="19" t="s">
        <v>958</v>
      </c>
      <c r="E272" s="19" t="s">
        <v>812</v>
      </c>
      <c r="F272" s="19"/>
      <c r="G272" s="20">
        <f>G273</f>
        <v>4348.24</v>
      </c>
    </row>
    <row r="273" spans="1:7" ht="31.5">
      <c r="A273" s="1" t="s">
        <v>319</v>
      </c>
      <c r="B273" s="21" t="s">
        <v>32</v>
      </c>
      <c r="C273" s="19" t="s">
        <v>27</v>
      </c>
      <c r="D273" s="19" t="s">
        <v>958</v>
      </c>
      <c r="E273" s="19" t="s">
        <v>813</v>
      </c>
      <c r="F273" s="19"/>
      <c r="G273" s="20">
        <f>G274+G278+G282+G286</f>
        <v>4348.24</v>
      </c>
    </row>
    <row r="274" spans="1:7" ht="111" customHeight="1">
      <c r="A274" s="1" t="s">
        <v>320</v>
      </c>
      <c r="B274" s="21" t="s">
        <v>33</v>
      </c>
      <c r="C274" s="19" t="s">
        <v>27</v>
      </c>
      <c r="D274" s="19" t="s">
        <v>958</v>
      </c>
      <c r="E274" s="19" t="s">
        <v>814</v>
      </c>
      <c r="F274" s="19"/>
      <c r="G274" s="20">
        <f>G275</f>
        <v>4306.54</v>
      </c>
    </row>
    <row r="275" spans="1:7" ht="47.25">
      <c r="A275" s="1" t="s">
        <v>321</v>
      </c>
      <c r="B275" s="21" t="s">
        <v>34</v>
      </c>
      <c r="C275" s="19" t="s">
        <v>27</v>
      </c>
      <c r="D275" s="19" t="s">
        <v>958</v>
      </c>
      <c r="E275" s="19" t="s">
        <v>814</v>
      </c>
      <c r="F275" s="19" t="s">
        <v>35</v>
      </c>
      <c r="G275" s="20">
        <f>G276</f>
        <v>4306.54</v>
      </c>
    </row>
    <row r="276" spans="1:7">
      <c r="A276" s="1" t="s">
        <v>322</v>
      </c>
      <c r="B276" s="21" t="s">
        <v>36</v>
      </c>
      <c r="C276" s="19" t="s">
        <v>27</v>
      </c>
      <c r="D276" s="19" t="s">
        <v>958</v>
      </c>
      <c r="E276" s="19" t="s">
        <v>814</v>
      </c>
      <c r="F276" s="19" t="s">
        <v>37</v>
      </c>
      <c r="G276" s="20">
        <f>4118.12+188.42</f>
        <v>4306.54</v>
      </c>
    </row>
    <row r="277" spans="1:7" ht="21.75" hidden="1" customHeight="1">
      <c r="A277" s="1" t="s">
        <v>323</v>
      </c>
      <c r="B277" s="21" t="s">
        <v>41</v>
      </c>
      <c r="C277" s="19" t="s">
        <v>27</v>
      </c>
      <c r="D277" s="19" t="s">
        <v>958</v>
      </c>
      <c r="E277" s="19" t="s">
        <v>814</v>
      </c>
      <c r="F277" s="19" t="s">
        <v>42</v>
      </c>
      <c r="G277" s="20">
        <v>0</v>
      </c>
    </row>
    <row r="278" spans="1:7" ht="141.75" hidden="1" customHeight="1">
      <c r="A278" s="1" t="s">
        <v>324</v>
      </c>
      <c r="B278" s="21" t="s">
        <v>40</v>
      </c>
      <c r="C278" s="19" t="s">
        <v>27</v>
      </c>
      <c r="D278" s="19" t="s">
        <v>958</v>
      </c>
      <c r="E278" s="19" t="s">
        <v>815</v>
      </c>
      <c r="F278" s="19"/>
      <c r="G278" s="20">
        <f>G279</f>
        <v>0</v>
      </c>
    </row>
    <row r="279" spans="1:7" ht="47.25" hidden="1">
      <c r="A279" s="1" t="s">
        <v>325</v>
      </c>
      <c r="B279" s="21" t="s">
        <v>34</v>
      </c>
      <c r="C279" s="19" t="s">
        <v>27</v>
      </c>
      <c r="D279" s="19" t="s">
        <v>958</v>
      </c>
      <c r="E279" s="19" t="s">
        <v>815</v>
      </c>
      <c r="F279" s="19" t="s">
        <v>35</v>
      </c>
      <c r="G279" s="20">
        <f>G280</f>
        <v>0</v>
      </c>
    </row>
    <row r="280" spans="1:7" hidden="1">
      <c r="A280" s="1" t="s">
        <v>326</v>
      </c>
      <c r="B280" s="21" t="s">
        <v>36</v>
      </c>
      <c r="C280" s="19" t="s">
        <v>27</v>
      </c>
      <c r="D280" s="19" t="s">
        <v>958</v>
      </c>
      <c r="E280" s="19" t="s">
        <v>815</v>
      </c>
      <c r="F280" s="19" t="s">
        <v>37</v>
      </c>
      <c r="G280" s="20">
        <f>G281</f>
        <v>0</v>
      </c>
    </row>
    <row r="281" spans="1:7" ht="63" hidden="1" customHeight="1">
      <c r="A281" s="1" t="s">
        <v>327</v>
      </c>
      <c r="B281" s="21" t="s">
        <v>38</v>
      </c>
      <c r="C281" s="19" t="s">
        <v>27</v>
      </c>
      <c r="D281" s="19" t="s">
        <v>958</v>
      </c>
      <c r="E281" s="19" t="s">
        <v>815</v>
      </c>
      <c r="F281" s="19" t="s">
        <v>39</v>
      </c>
      <c r="G281" s="20">
        <v>0</v>
      </c>
    </row>
    <row r="282" spans="1:7" ht="111.75" hidden="1" customHeight="1">
      <c r="A282" s="1" t="s">
        <v>328</v>
      </c>
      <c r="B282" s="21" t="s">
        <v>816</v>
      </c>
      <c r="C282" s="19" t="s">
        <v>27</v>
      </c>
      <c r="D282" s="19" t="s">
        <v>958</v>
      </c>
      <c r="E282" s="19" t="s">
        <v>817</v>
      </c>
      <c r="F282" s="19"/>
      <c r="G282" s="20">
        <f>G283</f>
        <v>0</v>
      </c>
    </row>
    <row r="283" spans="1:7" ht="45" hidden="1" customHeight="1">
      <c r="A283" s="1" t="s">
        <v>329</v>
      </c>
      <c r="B283" s="21" t="s">
        <v>34</v>
      </c>
      <c r="C283" s="19" t="s">
        <v>27</v>
      </c>
      <c r="D283" s="19" t="s">
        <v>958</v>
      </c>
      <c r="E283" s="19" t="s">
        <v>817</v>
      </c>
      <c r="F283" s="19" t="s">
        <v>35</v>
      </c>
      <c r="G283" s="20">
        <f>G284</f>
        <v>0</v>
      </c>
    </row>
    <row r="284" spans="1:7" ht="16.5" hidden="1" customHeight="1">
      <c r="A284" s="1" t="s">
        <v>330</v>
      </c>
      <c r="B284" s="21" t="s">
        <v>36</v>
      </c>
      <c r="C284" s="19" t="s">
        <v>27</v>
      </c>
      <c r="D284" s="19" t="s">
        <v>958</v>
      </c>
      <c r="E284" s="19" t="s">
        <v>817</v>
      </c>
      <c r="F284" s="19" t="s">
        <v>37</v>
      </c>
      <c r="G284" s="20">
        <f>G285</f>
        <v>0</v>
      </c>
    </row>
    <row r="285" spans="1:7" ht="19.5" hidden="1" customHeight="1">
      <c r="A285" s="1" t="s">
        <v>331</v>
      </c>
      <c r="B285" s="21" t="s">
        <v>38</v>
      </c>
      <c r="C285" s="19" t="s">
        <v>27</v>
      </c>
      <c r="D285" s="19" t="s">
        <v>958</v>
      </c>
      <c r="E285" s="19" t="s">
        <v>817</v>
      </c>
      <c r="F285" s="19" t="s">
        <v>39</v>
      </c>
      <c r="G285" s="20">
        <v>0</v>
      </c>
    </row>
    <row r="286" spans="1:7" ht="141.75" customHeight="1">
      <c r="A286" s="1" t="s">
        <v>323</v>
      </c>
      <c r="B286" s="21" t="s">
        <v>1055</v>
      </c>
      <c r="C286" s="19" t="s">
        <v>27</v>
      </c>
      <c r="D286" s="19" t="s">
        <v>958</v>
      </c>
      <c r="E286" s="19" t="s">
        <v>1056</v>
      </c>
      <c r="F286" s="19"/>
      <c r="G286" s="20">
        <f>G287</f>
        <v>41.7</v>
      </c>
    </row>
    <row r="287" spans="1:7" ht="19.5" customHeight="1">
      <c r="A287" s="1" t="s">
        <v>324</v>
      </c>
      <c r="B287" s="21" t="s">
        <v>34</v>
      </c>
      <c r="C287" s="19" t="s">
        <v>27</v>
      </c>
      <c r="D287" s="19" t="s">
        <v>958</v>
      </c>
      <c r="E287" s="19" t="s">
        <v>1056</v>
      </c>
      <c r="F287" s="19" t="s">
        <v>35</v>
      </c>
      <c r="G287" s="20">
        <f>G288</f>
        <v>41.7</v>
      </c>
    </row>
    <row r="288" spans="1:7" ht="19.5" customHeight="1">
      <c r="A288" s="1" t="s">
        <v>325</v>
      </c>
      <c r="B288" s="21" t="s">
        <v>36</v>
      </c>
      <c r="C288" s="19" t="s">
        <v>27</v>
      </c>
      <c r="D288" s="19" t="s">
        <v>958</v>
      </c>
      <c r="E288" s="19" t="s">
        <v>1056</v>
      </c>
      <c r="F288" s="19" t="s">
        <v>37</v>
      </c>
      <c r="G288" s="20">
        <v>41.7</v>
      </c>
    </row>
    <row r="289" spans="1:7" ht="27" customHeight="1">
      <c r="A289" s="1" t="s">
        <v>326</v>
      </c>
      <c r="B289" s="21" t="s">
        <v>58</v>
      </c>
      <c r="C289" s="19" t="s">
        <v>27</v>
      </c>
      <c r="D289" s="19" t="s">
        <v>958</v>
      </c>
      <c r="E289" s="19" t="s">
        <v>736</v>
      </c>
      <c r="F289" s="19"/>
      <c r="G289" s="20">
        <f>G290</f>
        <v>1991.78</v>
      </c>
    </row>
    <row r="290" spans="1:7" ht="47.25" customHeight="1">
      <c r="A290" s="1" t="s">
        <v>327</v>
      </c>
      <c r="B290" s="21" t="s">
        <v>64</v>
      </c>
      <c r="C290" s="19" t="s">
        <v>27</v>
      </c>
      <c r="D290" s="19" t="s">
        <v>958</v>
      </c>
      <c r="E290" s="19" t="s">
        <v>818</v>
      </c>
      <c r="F290" s="19"/>
      <c r="G290" s="20">
        <f>G291+G295+G299</f>
        <v>1991.78</v>
      </c>
    </row>
    <row r="291" spans="1:7" ht="93" customHeight="1">
      <c r="A291" s="1" t="s">
        <v>328</v>
      </c>
      <c r="B291" s="21" t="s">
        <v>233</v>
      </c>
      <c r="C291" s="19" t="s">
        <v>27</v>
      </c>
      <c r="D291" s="19" t="s">
        <v>958</v>
      </c>
      <c r="E291" s="19" t="s">
        <v>819</v>
      </c>
      <c r="F291" s="19"/>
      <c r="G291" s="20">
        <f>G292</f>
        <v>1955.68</v>
      </c>
    </row>
    <row r="292" spans="1:7" ht="47.25">
      <c r="A292" s="1" t="s">
        <v>329</v>
      </c>
      <c r="B292" s="21" t="s">
        <v>34</v>
      </c>
      <c r="C292" s="19" t="s">
        <v>27</v>
      </c>
      <c r="D292" s="19" t="s">
        <v>958</v>
      </c>
      <c r="E292" s="19" t="s">
        <v>819</v>
      </c>
      <c r="F292" s="19" t="s">
        <v>35</v>
      </c>
      <c r="G292" s="20">
        <f>G293</f>
        <v>1955.68</v>
      </c>
    </row>
    <row r="293" spans="1:7">
      <c r="A293" s="1" t="s">
        <v>330</v>
      </c>
      <c r="B293" s="21" t="s">
        <v>36</v>
      </c>
      <c r="C293" s="19" t="s">
        <v>27</v>
      </c>
      <c r="D293" s="19" t="s">
        <v>958</v>
      </c>
      <c r="E293" s="19" t="s">
        <v>819</v>
      </c>
      <c r="F293" s="19" t="s">
        <v>37</v>
      </c>
      <c r="G293" s="20">
        <f>2038.44-82.76</f>
        <v>1955.68</v>
      </c>
    </row>
    <row r="294" spans="1:7" ht="31.5" hidden="1">
      <c r="A294" s="1" t="s">
        <v>331</v>
      </c>
      <c r="B294" s="21" t="s">
        <v>41</v>
      </c>
      <c r="C294" s="19" t="s">
        <v>27</v>
      </c>
      <c r="D294" s="19" t="s">
        <v>30</v>
      </c>
      <c r="E294" s="19" t="s">
        <v>819</v>
      </c>
      <c r="F294" s="19" t="s">
        <v>42</v>
      </c>
      <c r="G294" s="20">
        <v>0</v>
      </c>
    </row>
    <row r="295" spans="1:7" ht="153.75" hidden="1" customHeight="1">
      <c r="A295" s="1" t="s">
        <v>332</v>
      </c>
      <c r="B295" s="21" t="s">
        <v>234</v>
      </c>
      <c r="C295" s="19" t="s">
        <v>27</v>
      </c>
      <c r="D295" s="19" t="s">
        <v>30</v>
      </c>
      <c r="E295" s="19" t="s">
        <v>820</v>
      </c>
      <c r="F295" s="19"/>
      <c r="G295" s="20">
        <f>G296</f>
        <v>0</v>
      </c>
    </row>
    <row r="296" spans="1:7" ht="47.25" hidden="1">
      <c r="A296" s="1" t="s">
        <v>333</v>
      </c>
      <c r="B296" s="21" t="s">
        <v>34</v>
      </c>
      <c r="C296" s="19" t="s">
        <v>27</v>
      </c>
      <c r="D296" s="19" t="s">
        <v>30</v>
      </c>
      <c r="E296" s="19" t="s">
        <v>820</v>
      </c>
      <c r="F296" s="19" t="s">
        <v>35</v>
      </c>
      <c r="G296" s="20">
        <f>G297</f>
        <v>0</v>
      </c>
    </row>
    <row r="297" spans="1:7" hidden="1">
      <c r="A297" s="1" t="s">
        <v>334</v>
      </c>
      <c r="B297" s="21" t="s">
        <v>36</v>
      </c>
      <c r="C297" s="19" t="s">
        <v>27</v>
      </c>
      <c r="D297" s="19" t="s">
        <v>30</v>
      </c>
      <c r="E297" s="19" t="s">
        <v>820</v>
      </c>
      <c r="F297" s="19" t="s">
        <v>37</v>
      </c>
      <c r="G297" s="20">
        <f>G298</f>
        <v>0</v>
      </c>
    </row>
    <row r="298" spans="1:7" ht="61.5" hidden="1" customHeight="1">
      <c r="A298" s="1" t="s">
        <v>335</v>
      </c>
      <c r="B298" s="21" t="s">
        <v>38</v>
      </c>
      <c r="C298" s="19" t="s">
        <v>27</v>
      </c>
      <c r="D298" s="19" t="s">
        <v>30</v>
      </c>
      <c r="E298" s="19" t="s">
        <v>820</v>
      </c>
      <c r="F298" s="19" t="s">
        <v>39</v>
      </c>
      <c r="G298" s="20">
        <v>0</v>
      </c>
    </row>
    <row r="299" spans="1:7" ht="144.75" customHeight="1">
      <c r="A299" s="1" t="s">
        <v>331</v>
      </c>
      <c r="B299" s="21" t="s">
        <v>1057</v>
      </c>
      <c r="C299" s="19" t="s">
        <v>27</v>
      </c>
      <c r="D299" s="19" t="s">
        <v>958</v>
      </c>
      <c r="E299" s="19" t="s">
        <v>1058</v>
      </c>
      <c r="F299" s="19"/>
      <c r="G299" s="20">
        <f>G300</f>
        <v>36.1</v>
      </c>
    </row>
    <row r="300" spans="1:7" ht="22.5" customHeight="1">
      <c r="A300" s="1" t="s">
        <v>332</v>
      </c>
      <c r="B300" s="21" t="s">
        <v>34</v>
      </c>
      <c r="C300" s="19" t="s">
        <v>27</v>
      </c>
      <c r="D300" s="19" t="s">
        <v>958</v>
      </c>
      <c r="E300" s="19" t="s">
        <v>1058</v>
      </c>
      <c r="F300" s="19" t="s">
        <v>35</v>
      </c>
      <c r="G300" s="20">
        <f>G301</f>
        <v>36.1</v>
      </c>
    </row>
    <row r="301" spans="1:7" ht="26.25" customHeight="1">
      <c r="A301" s="1" t="s">
        <v>333</v>
      </c>
      <c r="B301" s="21" t="s">
        <v>36</v>
      </c>
      <c r="C301" s="19" t="s">
        <v>27</v>
      </c>
      <c r="D301" s="19" t="s">
        <v>958</v>
      </c>
      <c r="E301" s="19" t="s">
        <v>1058</v>
      </c>
      <c r="F301" s="19" t="s">
        <v>37</v>
      </c>
      <c r="G301" s="20">
        <v>36.1</v>
      </c>
    </row>
    <row r="302" spans="1:7">
      <c r="A302" s="1" t="s">
        <v>334</v>
      </c>
      <c r="B302" s="21" t="s">
        <v>955</v>
      </c>
      <c r="C302" s="19" t="s">
        <v>27</v>
      </c>
      <c r="D302" s="19" t="s">
        <v>43</v>
      </c>
      <c r="E302" s="19"/>
      <c r="F302" s="19"/>
      <c r="G302" s="20">
        <f>G303</f>
        <v>1748.8200000000002</v>
      </c>
    </row>
    <row r="303" spans="1:7" ht="31.5">
      <c r="A303" s="1" t="s">
        <v>335</v>
      </c>
      <c r="B303" s="21" t="s">
        <v>44</v>
      </c>
      <c r="C303" s="19" t="s">
        <v>27</v>
      </c>
      <c r="D303" s="19" t="s">
        <v>43</v>
      </c>
      <c r="E303" s="19" t="s">
        <v>734</v>
      </c>
      <c r="F303" s="19"/>
      <c r="G303" s="20">
        <f>G304+G319+G325+G329</f>
        <v>1748.8200000000002</v>
      </c>
    </row>
    <row r="304" spans="1:7" ht="31.5">
      <c r="A304" s="1" t="s">
        <v>74</v>
      </c>
      <c r="B304" s="21" t="s">
        <v>45</v>
      </c>
      <c r="C304" s="19" t="s">
        <v>27</v>
      </c>
      <c r="D304" s="19" t="s">
        <v>43</v>
      </c>
      <c r="E304" s="19" t="s">
        <v>821</v>
      </c>
      <c r="F304" s="19"/>
      <c r="G304" s="20">
        <f>G305+G310+G316+G313</f>
        <v>1638.8200000000002</v>
      </c>
    </row>
    <row r="305" spans="1:7" ht="81" customHeight="1">
      <c r="A305" s="1" t="s">
        <v>336</v>
      </c>
      <c r="B305" s="21" t="s">
        <v>46</v>
      </c>
      <c r="C305" s="19" t="s">
        <v>27</v>
      </c>
      <c r="D305" s="19" t="s">
        <v>43</v>
      </c>
      <c r="E305" s="19" t="s">
        <v>822</v>
      </c>
      <c r="F305" s="19"/>
      <c r="G305" s="20">
        <f>G306+G308</f>
        <v>510.3</v>
      </c>
    </row>
    <row r="306" spans="1:7" ht="78.75" customHeight="1">
      <c r="A306" s="1" t="s">
        <v>337</v>
      </c>
      <c r="B306" s="21" t="s">
        <v>47</v>
      </c>
      <c r="C306" s="19" t="s">
        <v>27</v>
      </c>
      <c r="D306" s="19" t="s">
        <v>43</v>
      </c>
      <c r="E306" s="19" t="s">
        <v>822</v>
      </c>
      <c r="F306" s="19" t="s">
        <v>48</v>
      </c>
      <c r="G306" s="20">
        <f>G307</f>
        <v>7</v>
      </c>
    </row>
    <row r="307" spans="1:7" ht="31.5">
      <c r="A307" s="1" t="s">
        <v>338</v>
      </c>
      <c r="B307" s="21" t="s">
        <v>49</v>
      </c>
      <c r="C307" s="19" t="s">
        <v>27</v>
      </c>
      <c r="D307" s="19" t="s">
        <v>43</v>
      </c>
      <c r="E307" s="19" t="s">
        <v>822</v>
      </c>
      <c r="F307" s="19" t="s">
        <v>50</v>
      </c>
      <c r="G307" s="20">
        <v>7</v>
      </c>
    </row>
    <row r="308" spans="1:7" ht="31.5">
      <c r="A308" s="1" t="s">
        <v>339</v>
      </c>
      <c r="B308" s="27" t="s">
        <v>925</v>
      </c>
      <c r="C308" s="19" t="s">
        <v>27</v>
      </c>
      <c r="D308" s="19" t="s">
        <v>43</v>
      </c>
      <c r="E308" s="19" t="s">
        <v>822</v>
      </c>
      <c r="F308" s="19" t="s">
        <v>72</v>
      </c>
      <c r="G308" s="20">
        <f>G309</f>
        <v>503.3</v>
      </c>
    </row>
    <row r="309" spans="1:7" ht="47.25">
      <c r="A309" s="1" t="s">
        <v>340</v>
      </c>
      <c r="B309" s="21" t="s">
        <v>73</v>
      </c>
      <c r="C309" s="19" t="s">
        <v>27</v>
      </c>
      <c r="D309" s="19" t="s">
        <v>43</v>
      </c>
      <c r="E309" s="19" t="s">
        <v>822</v>
      </c>
      <c r="F309" s="19" t="s">
        <v>74</v>
      </c>
      <c r="G309" s="20">
        <f>348+155.3</f>
        <v>503.3</v>
      </c>
    </row>
    <row r="310" spans="1:7" ht="110.25">
      <c r="A310" s="1" t="s">
        <v>341</v>
      </c>
      <c r="B310" s="21" t="s">
        <v>947</v>
      </c>
      <c r="C310" s="19" t="s">
        <v>27</v>
      </c>
      <c r="D310" s="19" t="s">
        <v>43</v>
      </c>
      <c r="E310" s="19" t="s">
        <v>948</v>
      </c>
      <c r="F310" s="19"/>
      <c r="G310" s="20">
        <f>G311</f>
        <v>36.020000000000003</v>
      </c>
    </row>
    <row r="311" spans="1:7" ht="47.25">
      <c r="A311" s="1" t="s">
        <v>342</v>
      </c>
      <c r="B311" s="21" t="s">
        <v>34</v>
      </c>
      <c r="C311" s="19" t="s">
        <v>27</v>
      </c>
      <c r="D311" s="19" t="s">
        <v>43</v>
      </c>
      <c r="E311" s="19" t="s">
        <v>948</v>
      </c>
      <c r="F311" s="19" t="s">
        <v>35</v>
      </c>
      <c r="G311" s="20">
        <f>G312</f>
        <v>36.020000000000003</v>
      </c>
    </row>
    <row r="312" spans="1:7">
      <c r="A312" s="1" t="s">
        <v>343</v>
      </c>
      <c r="B312" s="21" t="s">
        <v>36</v>
      </c>
      <c r="C312" s="19" t="s">
        <v>27</v>
      </c>
      <c r="D312" s="19" t="s">
        <v>43</v>
      </c>
      <c r="E312" s="19" t="s">
        <v>948</v>
      </c>
      <c r="F312" s="19" t="s">
        <v>37</v>
      </c>
      <c r="G312" s="20">
        <v>36.020000000000003</v>
      </c>
    </row>
    <row r="313" spans="1:7" ht="141.75">
      <c r="A313" s="1" t="s">
        <v>344</v>
      </c>
      <c r="B313" s="21" t="s">
        <v>1018</v>
      </c>
      <c r="C313" s="19" t="s">
        <v>27</v>
      </c>
      <c r="D313" s="19" t="s">
        <v>43</v>
      </c>
      <c r="E313" s="19" t="s">
        <v>1019</v>
      </c>
      <c r="F313" s="19"/>
      <c r="G313" s="20">
        <f>G314</f>
        <v>60.5</v>
      </c>
    </row>
    <row r="314" spans="1:7" ht="47.25">
      <c r="A314" s="1" t="s">
        <v>345</v>
      </c>
      <c r="B314" s="21" t="s">
        <v>34</v>
      </c>
      <c r="C314" s="19" t="s">
        <v>27</v>
      </c>
      <c r="D314" s="19" t="s">
        <v>43</v>
      </c>
      <c r="E314" s="19" t="s">
        <v>1019</v>
      </c>
      <c r="F314" s="19" t="s">
        <v>35</v>
      </c>
      <c r="G314" s="20">
        <f>G315</f>
        <v>60.5</v>
      </c>
    </row>
    <row r="315" spans="1:7">
      <c r="A315" s="1" t="s">
        <v>346</v>
      </c>
      <c r="B315" s="21" t="s">
        <v>36</v>
      </c>
      <c r="C315" s="19" t="s">
        <v>27</v>
      </c>
      <c r="D315" s="19" t="s">
        <v>43</v>
      </c>
      <c r="E315" s="19" t="s">
        <v>1019</v>
      </c>
      <c r="F315" s="19" t="s">
        <v>37</v>
      </c>
      <c r="G315" s="20">
        <v>60.5</v>
      </c>
    </row>
    <row r="316" spans="1:7" ht="97.5" customHeight="1">
      <c r="A316" s="1" t="s">
        <v>347</v>
      </c>
      <c r="B316" s="21" t="s">
        <v>956</v>
      </c>
      <c r="C316" s="19" t="s">
        <v>27</v>
      </c>
      <c r="D316" s="19" t="s">
        <v>43</v>
      </c>
      <c r="E316" s="19" t="s">
        <v>946</v>
      </c>
      <c r="F316" s="19"/>
      <c r="G316" s="20">
        <f>G317</f>
        <v>1032</v>
      </c>
    </row>
    <row r="317" spans="1:7" ht="47.25">
      <c r="A317" s="1" t="s">
        <v>348</v>
      </c>
      <c r="B317" s="21" t="s">
        <v>34</v>
      </c>
      <c r="C317" s="19" t="s">
        <v>27</v>
      </c>
      <c r="D317" s="19" t="s">
        <v>43</v>
      </c>
      <c r="E317" s="19" t="s">
        <v>946</v>
      </c>
      <c r="F317" s="19" t="s">
        <v>35</v>
      </c>
      <c r="G317" s="20">
        <f>G318</f>
        <v>1032</v>
      </c>
    </row>
    <row r="318" spans="1:7">
      <c r="A318" s="1" t="s">
        <v>349</v>
      </c>
      <c r="B318" s="21" t="s">
        <v>36</v>
      </c>
      <c r="C318" s="19" t="s">
        <v>27</v>
      </c>
      <c r="D318" s="19" t="s">
        <v>43</v>
      </c>
      <c r="E318" s="19" t="s">
        <v>946</v>
      </c>
      <c r="F318" s="19" t="s">
        <v>37</v>
      </c>
      <c r="G318" s="20">
        <v>1032</v>
      </c>
    </row>
    <row r="319" spans="1:7" ht="31.5">
      <c r="A319" s="1" t="s">
        <v>910</v>
      </c>
      <c r="B319" s="21" t="s">
        <v>51</v>
      </c>
      <c r="C319" s="19" t="s">
        <v>27</v>
      </c>
      <c r="D319" s="19" t="s">
        <v>43</v>
      </c>
      <c r="E319" s="19" t="s">
        <v>823</v>
      </c>
      <c r="F319" s="19"/>
      <c r="G319" s="20">
        <f>G320</f>
        <v>30</v>
      </c>
    </row>
    <row r="320" spans="1:7" ht="123.75" customHeight="1">
      <c r="A320" s="1" t="s">
        <v>1027</v>
      </c>
      <c r="B320" s="43" t="s">
        <v>52</v>
      </c>
      <c r="C320" s="17" t="s">
        <v>27</v>
      </c>
      <c r="D320" s="17" t="s">
        <v>43</v>
      </c>
      <c r="E320" s="17" t="s">
        <v>824</v>
      </c>
      <c r="F320" s="17"/>
      <c r="G320" s="20">
        <f>G321+G323</f>
        <v>30</v>
      </c>
    </row>
    <row r="321" spans="1:7" ht="83.25" customHeight="1">
      <c r="A321" s="1" t="s">
        <v>911</v>
      </c>
      <c r="B321" s="21" t="s">
        <v>47</v>
      </c>
      <c r="C321" s="19" t="s">
        <v>27</v>
      </c>
      <c r="D321" s="19" t="s">
        <v>43</v>
      </c>
      <c r="E321" s="17" t="s">
        <v>824</v>
      </c>
      <c r="F321" s="19" t="s">
        <v>48</v>
      </c>
      <c r="G321" s="20">
        <f>G322</f>
        <v>15</v>
      </c>
    </row>
    <row r="322" spans="1:7" ht="31.5">
      <c r="A322" s="1" t="s">
        <v>912</v>
      </c>
      <c r="B322" s="21" t="s">
        <v>49</v>
      </c>
      <c r="C322" s="19" t="s">
        <v>27</v>
      </c>
      <c r="D322" s="19" t="s">
        <v>43</v>
      </c>
      <c r="E322" s="17" t="s">
        <v>824</v>
      </c>
      <c r="F322" s="19" t="s">
        <v>50</v>
      </c>
      <c r="G322" s="20">
        <v>15</v>
      </c>
    </row>
    <row r="323" spans="1:7" ht="31.5">
      <c r="A323" s="1" t="s">
        <v>913</v>
      </c>
      <c r="B323" s="27" t="s">
        <v>925</v>
      </c>
      <c r="C323" s="19" t="s">
        <v>27</v>
      </c>
      <c r="D323" s="19" t="s">
        <v>43</v>
      </c>
      <c r="E323" s="17" t="s">
        <v>824</v>
      </c>
      <c r="F323" s="19" t="s">
        <v>72</v>
      </c>
      <c r="G323" s="20">
        <f>G324</f>
        <v>15</v>
      </c>
    </row>
    <row r="324" spans="1:7" ht="47.25">
      <c r="A324" s="1" t="s">
        <v>1028</v>
      </c>
      <c r="B324" s="21" t="s">
        <v>73</v>
      </c>
      <c r="C324" s="19" t="s">
        <v>27</v>
      </c>
      <c r="D324" s="19" t="s">
        <v>43</v>
      </c>
      <c r="E324" s="17" t="s">
        <v>824</v>
      </c>
      <c r="F324" s="19" t="s">
        <v>74</v>
      </c>
      <c r="G324" s="20">
        <v>15</v>
      </c>
    </row>
    <row r="325" spans="1:7" ht="32.25" customHeight="1">
      <c r="A325" s="1" t="s">
        <v>350</v>
      </c>
      <c r="B325" s="21" t="s">
        <v>53</v>
      </c>
      <c r="C325" s="19" t="s">
        <v>27</v>
      </c>
      <c r="D325" s="19" t="s">
        <v>43</v>
      </c>
      <c r="E325" s="19" t="s">
        <v>825</v>
      </c>
      <c r="F325" s="19"/>
      <c r="G325" s="20">
        <f>G326</f>
        <v>50</v>
      </c>
    </row>
    <row r="326" spans="1:7" ht="160.9" customHeight="1">
      <c r="A326" s="1" t="s">
        <v>351</v>
      </c>
      <c r="B326" s="21" t="s">
        <v>54</v>
      </c>
      <c r="C326" s="19" t="s">
        <v>27</v>
      </c>
      <c r="D326" s="19" t="s">
        <v>43</v>
      </c>
      <c r="E326" s="19" t="s">
        <v>826</v>
      </c>
      <c r="F326" s="19"/>
      <c r="G326" s="20">
        <f>G327</f>
        <v>50</v>
      </c>
    </row>
    <row r="327" spans="1:7" ht="31.5">
      <c r="A327" s="1" t="s">
        <v>352</v>
      </c>
      <c r="B327" s="27" t="s">
        <v>925</v>
      </c>
      <c r="C327" s="19" t="s">
        <v>27</v>
      </c>
      <c r="D327" s="19" t="s">
        <v>43</v>
      </c>
      <c r="E327" s="19" t="s">
        <v>826</v>
      </c>
      <c r="F327" s="19" t="s">
        <v>72</v>
      </c>
      <c r="G327" s="20">
        <f>G328</f>
        <v>50</v>
      </c>
    </row>
    <row r="328" spans="1:7" ht="47.25">
      <c r="A328" s="1" t="s">
        <v>353</v>
      </c>
      <c r="B328" s="27" t="s">
        <v>73</v>
      </c>
      <c r="C328" s="19" t="s">
        <v>27</v>
      </c>
      <c r="D328" s="19" t="s">
        <v>43</v>
      </c>
      <c r="E328" s="19" t="s">
        <v>826</v>
      </c>
      <c r="F328" s="19" t="s">
        <v>74</v>
      </c>
      <c r="G328" s="20">
        <v>50</v>
      </c>
    </row>
    <row r="329" spans="1:7" ht="31.5">
      <c r="A329" s="1" t="s">
        <v>1029</v>
      </c>
      <c r="B329" s="27" t="s">
        <v>949</v>
      </c>
      <c r="C329" s="19" t="s">
        <v>27</v>
      </c>
      <c r="D329" s="19" t="s">
        <v>43</v>
      </c>
      <c r="E329" s="19" t="s">
        <v>950</v>
      </c>
      <c r="F329" s="19"/>
      <c r="G329" s="20">
        <f>G330</f>
        <v>30</v>
      </c>
    </row>
    <row r="330" spans="1:7" ht="94.5">
      <c r="A330" s="1" t="s">
        <v>354</v>
      </c>
      <c r="B330" s="21" t="s">
        <v>957</v>
      </c>
      <c r="C330" s="19" t="s">
        <v>27</v>
      </c>
      <c r="D330" s="19" t="s">
        <v>43</v>
      </c>
      <c r="E330" s="19" t="s">
        <v>951</v>
      </c>
      <c r="F330" s="19"/>
      <c r="G330" s="20">
        <f>G331</f>
        <v>30</v>
      </c>
    </row>
    <row r="331" spans="1:7" ht="31.5">
      <c r="A331" s="1" t="s">
        <v>355</v>
      </c>
      <c r="B331" s="27" t="s">
        <v>925</v>
      </c>
      <c r="C331" s="19" t="s">
        <v>27</v>
      </c>
      <c r="D331" s="19" t="s">
        <v>43</v>
      </c>
      <c r="E331" s="19" t="s">
        <v>951</v>
      </c>
      <c r="F331" s="19" t="s">
        <v>72</v>
      </c>
      <c r="G331" s="20">
        <f>G332</f>
        <v>30</v>
      </c>
    </row>
    <row r="332" spans="1:7" ht="47.25">
      <c r="A332" s="1" t="s">
        <v>356</v>
      </c>
      <c r="B332" s="27" t="s">
        <v>73</v>
      </c>
      <c r="C332" s="19" t="s">
        <v>27</v>
      </c>
      <c r="D332" s="19" t="s">
        <v>43</v>
      </c>
      <c r="E332" s="19" t="s">
        <v>951</v>
      </c>
      <c r="F332" s="19" t="s">
        <v>74</v>
      </c>
      <c r="G332" s="20">
        <v>30</v>
      </c>
    </row>
    <row r="333" spans="1:7">
      <c r="A333" s="1" t="s">
        <v>357</v>
      </c>
      <c r="B333" s="44" t="s">
        <v>244</v>
      </c>
      <c r="C333" s="24" t="s">
        <v>27</v>
      </c>
      <c r="D333" s="24" t="s">
        <v>55</v>
      </c>
      <c r="E333" s="24"/>
      <c r="F333" s="24"/>
      <c r="G333" s="15">
        <f>G334+G415</f>
        <v>46222.799999999996</v>
      </c>
    </row>
    <row r="334" spans="1:7">
      <c r="A334" s="1" t="s">
        <v>1030</v>
      </c>
      <c r="B334" s="45" t="s">
        <v>56</v>
      </c>
      <c r="C334" s="19" t="s">
        <v>27</v>
      </c>
      <c r="D334" s="19" t="s">
        <v>57</v>
      </c>
      <c r="E334" s="19"/>
      <c r="F334" s="19"/>
      <c r="G334" s="20">
        <f>G341+G335</f>
        <v>38819.699999999997</v>
      </c>
    </row>
    <row r="335" spans="1:7" ht="63" hidden="1" customHeight="1">
      <c r="A335" s="1" t="s">
        <v>1031</v>
      </c>
      <c r="B335" s="33" t="s">
        <v>209</v>
      </c>
      <c r="C335" s="19" t="s">
        <v>27</v>
      </c>
      <c r="D335" s="17" t="s">
        <v>57</v>
      </c>
      <c r="E335" s="17" t="s">
        <v>171</v>
      </c>
      <c r="F335" s="29"/>
      <c r="G335" s="20">
        <f>G336</f>
        <v>0</v>
      </c>
    </row>
    <row r="336" spans="1:7" ht="48" hidden="1" customHeight="1">
      <c r="A336" s="1" t="s">
        <v>1032</v>
      </c>
      <c r="B336" s="33" t="s">
        <v>230</v>
      </c>
      <c r="C336" s="19" t="s">
        <v>27</v>
      </c>
      <c r="D336" s="17" t="s">
        <v>57</v>
      </c>
      <c r="E336" s="17" t="s">
        <v>199</v>
      </c>
      <c r="F336" s="29"/>
      <c r="G336" s="20">
        <f>G337</f>
        <v>0</v>
      </c>
    </row>
    <row r="337" spans="1:7" ht="189" hidden="1" customHeight="1">
      <c r="A337" s="1" t="s">
        <v>358</v>
      </c>
      <c r="B337" s="33" t="s">
        <v>231</v>
      </c>
      <c r="C337" s="19" t="s">
        <v>27</v>
      </c>
      <c r="D337" s="17" t="s">
        <v>57</v>
      </c>
      <c r="E337" s="17" t="s">
        <v>200</v>
      </c>
      <c r="F337" s="39"/>
      <c r="G337" s="20">
        <f>G338</f>
        <v>0</v>
      </c>
    </row>
    <row r="338" spans="1:7" hidden="1">
      <c r="A338" s="1" t="s">
        <v>359</v>
      </c>
      <c r="B338" s="21" t="s">
        <v>36</v>
      </c>
      <c r="C338" s="19" t="s">
        <v>27</v>
      </c>
      <c r="D338" s="17" t="s">
        <v>57</v>
      </c>
      <c r="E338" s="17" t="s">
        <v>200</v>
      </c>
      <c r="F338" s="39">
        <v>600</v>
      </c>
      <c r="G338" s="20">
        <f>G339</f>
        <v>0</v>
      </c>
    </row>
    <row r="339" spans="1:7" ht="66" hidden="1" customHeight="1">
      <c r="A339" s="1" t="s">
        <v>360</v>
      </c>
      <c r="B339" s="21" t="s">
        <v>38</v>
      </c>
      <c r="C339" s="19" t="s">
        <v>27</v>
      </c>
      <c r="D339" s="17" t="s">
        <v>57</v>
      </c>
      <c r="E339" s="17" t="s">
        <v>200</v>
      </c>
      <c r="F339" s="39">
        <v>610</v>
      </c>
      <c r="G339" s="20">
        <f>G340</f>
        <v>0</v>
      </c>
    </row>
    <row r="340" spans="1:7" ht="31.5" hidden="1">
      <c r="A340" s="1" t="s">
        <v>361</v>
      </c>
      <c r="B340" s="21" t="s">
        <v>41</v>
      </c>
      <c r="C340" s="19" t="s">
        <v>27</v>
      </c>
      <c r="D340" s="17" t="s">
        <v>57</v>
      </c>
      <c r="E340" s="17" t="s">
        <v>200</v>
      </c>
      <c r="F340" s="39">
        <v>612</v>
      </c>
      <c r="G340" s="55">
        <v>0</v>
      </c>
    </row>
    <row r="341" spans="1:7" ht="21" customHeight="1">
      <c r="A341" s="1" t="s">
        <v>1031</v>
      </c>
      <c r="B341" s="21" t="s">
        <v>58</v>
      </c>
      <c r="C341" s="19" t="s">
        <v>27</v>
      </c>
      <c r="D341" s="19" t="s">
        <v>57</v>
      </c>
      <c r="E341" s="19" t="s">
        <v>736</v>
      </c>
      <c r="F341" s="19"/>
      <c r="G341" s="20">
        <f>G342+G359+G373</f>
        <v>38819.699999999997</v>
      </c>
    </row>
    <row r="342" spans="1:7" ht="31.5" customHeight="1">
      <c r="A342" s="1" t="s">
        <v>1032</v>
      </c>
      <c r="B342" s="21" t="s">
        <v>59</v>
      </c>
      <c r="C342" s="19" t="s">
        <v>27</v>
      </c>
      <c r="D342" s="19" t="s">
        <v>57</v>
      </c>
      <c r="E342" s="19" t="s">
        <v>827</v>
      </c>
      <c r="F342" s="19"/>
      <c r="G342" s="20">
        <f>G343+G346+G350+G353+G356</f>
        <v>7377.6500000000005</v>
      </c>
    </row>
    <row r="343" spans="1:7" ht="78.75">
      <c r="A343" s="1" t="s">
        <v>358</v>
      </c>
      <c r="B343" s="21" t="s">
        <v>60</v>
      </c>
      <c r="C343" s="19" t="s">
        <v>27</v>
      </c>
      <c r="D343" s="19" t="s">
        <v>57</v>
      </c>
      <c r="E343" s="19" t="s">
        <v>828</v>
      </c>
      <c r="F343" s="19"/>
      <c r="G343" s="20">
        <f>G344</f>
        <v>6093.1</v>
      </c>
    </row>
    <row r="344" spans="1:7" ht="47.25">
      <c r="A344" s="1" t="s">
        <v>359</v>
      </c>
      <c r="B344" s="21" t="s">
        <v>34</v>
      </c>
      <c r="C344" s="19" t="s">
        <v>27</v>
      </c>
      <c r="D344" s="19" t="s">
        <v>57</v>
      </c>
      <c r="E344" s="19" t="s">
        <v>828</v>
      </c>
      <c r="F344" s="19" t="s">
        <v>35</v>
      </c>
      <c r="G344" s="20">
        <f>G345</f>
        <v>6093.1</v>
      </c>
    </row>
    <row r="345" spans="1:7">
      <c r="A345" s="1" t="s">
        <v>360</v>
      </c>
      <c r="B345" s="21" t="s">
        <v>36</v>
      </c>
      <c r="C345" s="19" t="s">
        <v>27</v>
      </c>
      <c r="D345" s="19" t="s">
        <v>57</v>
      </c>
      <c r="E345" s="19" t="s">
        <v>828</v>
      </c>
      <c r="F345" s="19" t="s">
        <v>37</v>
      </c>
      <c r="G345" s="20">
        <f>6460.1-19.5-347.5</f>
        <v>6093.1</v>
      </c>
    </row>
    <row r="346" spans="1:7" ht="118.5" hidden="1" customHeight="1">
      <c r="A346" s="1" t="s">
        <v>361</v>
      </c>
      <c r="B346" s="21" t="s">
        <v>61</v>
      </c>
      <c r="C346" s="19" t="s">
        <v>27</v>
      </c>
      <c r="D346" s="19" t="s">
        <v>57</v>
      </c>
      <c r="E346" s="19" t="s">
        <v>829</v>
      </c>
      <c r="F346" s="19"/>
      <c r="G346" s="20">
        <f>G347</f>
        <v>0</v>
      </c>
    </row>
    <row r="347" spans="1:7" ht="47.25" hidden="1">
      <c r="A347" s="1" t="s">
        <v>1098</v>
      </c>
      <c r="B347" s="21" t="s">
        <v>34</v>
      </c>
      <c r="C347" s="19" t="s">
        <v>27</v>
      </c>
      <c r="D347" s="19" t="s">
        <v>57</v>
      </c>
      <c r="E347" s="19" t="s">
        <v>829</v>
      </c>
      <c r="F347" s="19" t="s">
        <v>35</v>
      </c>
      <c r="G347" s="20">
        <f>G348</f>
        <v>0</v>
      </c>
    </row>
    <row r="348" spans="1:7" hidden="1">
      <c r="A348" s="1" t="s">
        <v>721</v>
      </c>
      <c r="B348" s="21" t="s">
        <v>36</v>
      </c>
      <c r="C348" s="19" t="s">
        <v>27</v>
      </c>
      <c r="D348" s="19" t="s">
        <v>57</v>
      </c>
      <c r="E348" s="19" t="s">
        <v>829</v>
      </c>
      <c r="F348" s="19" t="s">
        <v>37</v>
      </c>
      <c r="G348" s="20">
        <f>G349</f>
        <v>0</v>
      </c>
    </row>
    <row r="349" spans="1:7" ht="30" hidden="1" customHeight="1">
      <c r="A349" s="1" t="s">
        <v>722</v>
      </c>
      <c r="B349" s="21" t="s">
        <v>38</v>
      </c>
      <c r="C349" s="19" t="s">
        <v>27</v>
      </c>
      <c r="D349" s="19" t="s">
        <v>57</v>
      </c>
      <c r="E349" s="19" t="s">
        <v>829</v>
      </c>
      <c r="F349" s="19" t="s">
        <v>39</v>
      </c>
      <c r="G349" s="20">
        <v>0</v>
      </c>
    </row>
    <row r="350" spans="1:7" ht="95.25" customHeight="1">
      <c r="A350" s="1" t="s">
        <v>361</v>
      </c>
      <c r="B350" s="21" t="s">
        <v>597</v>
      </c>
      <c r="C350" s="19" t="s">
        <v>27</v>
      </c>
      <c r="D350" s="19" t="s">
        <v>57</v>
      </c>
      <c r="E350" s="19" t="s">
        <v>830</v>
      </c>
      <c r="F350" s="19"/>
      <c r="G350" s="20">
        <f>G351</f>
        <v>231.41</v>
      </c>
    </row>
    <row r="351" spans="1:7" ht="48.75" customHeight="1">
      <c r="A351" s="1" t="s">
        <v>1098</v>
      </c>
      <c r="B351" s="21" t="s">
        <v>34</v>
      </c>
      <c r="C351" s="19" t="s">
        <v>27</v>
      </c>
      <c r="D351" s="19" t="s">
        <v>57</v>
      </c>
      <c r="E351" s="19" t="s">
        <v>830</v>
      </c>
      <c r="F351" s="19" t="s">
        <v>35</v>
      </c>
      <c r="G351" s="20">
        <f>G352</f>
        <v>231.41</v>
      </c>
    </row>
    <row r="352" spans="1:7" ht="19.5" customHeight="1">
      <c r="A352" s="1" t="s">
        <v>721</v>
      </c>
      <c r="B352" s="21" t="s">
        <v>36</v>
      </c>
      <c r="C352" s="19" t="s">
        <v>27</v>
      </c>
      <c r="D352" s="19" t="s">
        <v>57</v>
      </c>
      <c r="E352" s="19" t="s">
        <v>830</v>
      </c>
      <c r="F352" s="19" t="s">
        <v>37</v>
      </c>
      <c r="G352" s="20">
        <v>231.41</v>
      </c>
    </row>
    <row r="353" spans="1:7" ht="79.5" customHeight="1">
      <c r="A353" s="1" t="s">
        <v>722</v>
      </c>
      <c r="B353" s="21" t="s">
        <v>1059</v>
      </c>
      <c r="C353" s="19" t="s">
        <v>27</v>
      </c>
      <c r="D353" s="19" t="s">
        <v>57</v>
      </c>
      <c r="E353" s="19" t="s">
        <v>1060</v>
      </c>
      <c r="F353" s="19"/>
      <c r="G353" s="20">
        <f>G354</f>
        <v>440</v>
      </c>
    </row>
    <row r="354" spans="1:7" ht="19.5" customHeight="1">
      <c r="A354" s="1" t="s">
        <v>723</v>
      </c>
      <c r="B354" s="21" t="s">
        <v>34</v>
      </c>
      <c r="C354" s="19" t="s">
        <v>27</v>
      </c>
      <c r="D354" s="19" t="s">
        <v>57</v>
      </c>
      <c r="E354" s="19" t="s">
        <v>1060</v>
      </c>
      <c r="F354" s="19" t="s">
        <v>35</v>
      </c>
      <c r="G354" s="20">
        <f>G355</f>
        <v>440</v>
      </c>
    </row>
    <row r="355" spans="1:7" ht="19.5" customHeight="1">
      <c r="A355" s="1" t="s">
        <v>362</v>
      </c>
      <c r="B355" s="21" t="s">
        <v>36</v>
      </c>
      <c r="C355" s="19" t="s">
        <v>27</v>
      </c>
      <c r="D355" s="19" t="s">
        <v>57</v>
      </c>
      <c r="E355" s="19" t="s">
        <v>1060</v>
      </c>
      <c r="F355" s="19" t="s">
        <v>37</v>
      </c>
      <c r="G355" s="20">
        <v>440</v>
      </c>
    </row>
    <row r="356" spans="1:7" ht="126.75" customHeight="1">
      <c r="A356" s="1" t="s">
        <v>363</v>
      </c>
      <c r="B356" s="21" t="s">
        <v>1061</v>
      </c>
      <c r="C356" s="19" t="s">
        <v>27</v>
      </c>
      <c r="D356" s="19" t="s">
        <v>57</v>
      </c>
      <c r="E356" s="19" t="s">
        <v>1062</v>
      </c>
      <c r="F356" s="19"/>
      <c r="G356" s="20">
        <f>G357</f>
        <v>613.14</v>
      </c>
    </row>
    <row r="357" spans="1:7" ht="19.5" customHeight="1">
      <c r="A357" s="1" t="s">
        <v>364</v>
      </c>
      <c r="B357" s="21" t="s">
        <v>34</v>
      </c>
      <c r="C357" s="19" t="s">
        <v>27</v>
      </c>
      <c r="D357" s="19" t="s">
        <v>57</v>
      </c>
      <c r="E357" s="19" t="s">
        <v>1062</v>
      </c>
      <c r="F357" s="19" t="s">
        <v>35</v>
      </c>
      <c r="G357" s="20">
        <f>G358</f>
        <v>613.14</v>
      </c>
    </row>
    <row r="358" spans="1:7" ht="19.5" customHeight="1">
      <c r="A358" s="1" t="s">
        <v>365</v>
      </c>
      <c r="B358" s="21" t="s">
        <v>36</v>
      </c>
      <c r="C358" s="19" t="s">
        <v>27</v>
      </c>
      <c r="D358" s="19" t="s">
        <v>57</v>
      </c>
      <c r="E358" s="19" t="s">
        <v>1062</v>
      </c>
      <c r="F358" s="19" t="s">
        <v>37</v>
      </c>
      <c r="G358" s="20">
        <v>613.14</v>
      </c>
    </row>
    <row r="359" spans="1:7" ht="31.5">
      <c r="A359" s="1" t="s">
        <v>366</v>
      </c>
      <c r="B359" s="21" t="s">
        <v>62</v>
      </c>
      <c r="C359" s="19" t="s">
        <v>27</v>
      </c>
      <c r="D359" s="19" t="s">
        <v>57</v>
      </c>
      <c r="E359" s="19" t="s">
        <v>831</v>
      </c>
      <c r="F359" s="19"/>
      <c r="G359" s="20">
        <f>G360+G364+G370</f>
        <v>23466.519999999997</v>
      </c>
    </row>
    <row r="360" spans="1:7" ht="93" customHeight="1">
      <c r="A360" s="1" t="s">
        <v>367</v>
      </c>
      <c r="B360" s="21" t="s">
        <v>63</v>
      </c>
      <c r="C360" s="19" t="s">
        <v>27</v>
      </c>
      <c r="D360" s="19" t="s">
        <v>57</v>
      </c>
      <c r="E360" s="19" t="s">
        <v>832</v>
      </c>
      <c r="F360" s="19"/>
      <c r="G360" s="20">
        <f>G361</f>
        <v>22647.319999999996</v>
      </c>
    </row>
    <row r="361" spans="1:7" ht="47.25">
      <c r="A361" s="1" t="s">
        <v>368</v>
      </c>
      <c r="B361" s="21" t="s">
        <v>34</v>
      </c>
      <c r="C361" s="19" t="s">
        <v>27</v>
      </c>
      <c r="D361" s="19" t="s">
        <v>57</v>
      </c>
      <c r="E361" s="19" t="s">
        <v>832</v>
      </c>
      <c r="F361" s="19" t="s">
        <v>35</v>
      </c>
      <c r="G361" s="20">
        <f>G362</f>
        <v>22647.319999999996</v>
      </c>
    </row>
    <row r="362" spans="1:7">
      <c r="A362" s="1" t="s">
        <v>369</v>
      </c>
      <c r="B362" s="21" t="s">
        <v>36</v>
      </c>
      <c r="C362" s="19" t="s">
        <v>27</v>
      </c>
      <c r="D362" s="19" t="s">
        <v>57</v>
      </c>
      <c r="E362" s="19" t="s">
        <v>832</v>
      </c>
      <c r="F362" s="19" t="s">
        <v>37</v>
      </c>
      <c r="G362" s="20">
        <f>25998.51-79.29-159.4-3112.5</f>
        <v>22647.319999999996</v>
      </c>
    </row>
    <row r="363" spans="1:7" ht="0.75" hidden="1" customHeight="1">
      <c r="A363" s="1" t="s">
        <v>370</v>
      </c>
      <c r="B363" s="21"/>
      <c r="C363" s="19"/>
      <c r="D363" s="19"/>
      <c r="E363" s="19"/>
      <c r="F363" s="19"/>
      <c r="G363" s="20"/>
    </row>
    <row r="364" spans="1:7" ht="77.25" customHeight="1">
      <c r="A364" s="1" t="s">
        <v>370</v>
      </c>
      <c r="B364" s="21" t="s">
        <v>598</v>
      </c>
      <c r="C364" s="19" t="s">
        <v>27</v>
      </c>
      <c r="D364" s="19" t="s">
        <v>57</v>
      </c>
      <c r="E364" s="19" t="s">
        <v>833</v>
      </c>
      <c r="F364" s="19"/>
      <c r="G364" s="20">
        <f>G365</f>
        <v>77.14</v>
      </c>
    </row>
    <row r="365" spans="1:7" ht="47.25">
      <c r="A365" s="1" t="s">
        <v>371</v>
      </c>
      <c r="B365" s="21" t="s">
        <v>34</v>
      </c>
      <c r="C365" s="19" t="s">
        <v>27</v>
      </c>
      <c r="D365" s="19" t="s">
        <v>57</v>
      </c>
      <c r="E365" s="19" t="s">
        <v>833</v>
      </c>
      <c r="F365" s="19" t="s">
        <v>35</v>
      </c>
      <c r="G365" s="20">
        <f>G366</f>
        <v>77.14</v>
      </c>
    </row>
    <row r="366" spans="1:7">
      <c r="A366" s="1" t="s">
        <v>372</v>
      </c>
      <c r="B366" s="21" t="s">
        <v>36</v>
      </c>
      <c r="C366" s="19" t="s">
        <v>27</v>
      </c>
      <c r="D366" s="19" t="s">
        <v>57</v>
      </c>
      <c r="E366" s="19" t="s">
        <v>833</v>
      </c>
      <c r="F366" s="19" t="s">
        <v>37</v>
      </c>
      <c r="G366" s="20">
        <f>177.85-100.71</f>
        <v>77.14</v>
      </c>
    </row>
    <row r="367" spans="1:7" ht="0.75" hidden="1" customHeight="1">
      <c r="A367" s="1" t="s">
        <v>373</v>
      </c>
      <c r="B367" s="21" t="s">
        <v>466</v>
      </c>
      <c r="C367" s="19" t="s">
        <v>27</v>
      </c>
      <c r="D367" s="19" t="s">
        <v>57</v>
      </c>
      <c r="E367" s="19" t="s">
        <v>467</v>
      </c>
      <c r="F367" s="19"/>
      <c r="G367" s="20">
        <f>G368</f>
        <v>0</v>
      </c>
    </row>
    <row r="368" spans="1:7" ht="47.25" hidden="1">
      <c r="A368" s="1" t="s">
        <v>374</v>
      </c>
      <c r="B368" s="21" t="s">
        <v>34</v>
      </c>
      <c r="C368" s="19" t="s">
        <v>27</v>
      </c>
      <c r="D368" s="19" t="s">
        <v>57</v>
      </c>
      <c r="E368" s="19" t="s">
        <v>467</v>
      </c>
      <c r="F368" s="19" t="s">
        <v>35</v>
      </c>
      <c r="G368" s="20">
        <f>G369</f>
        <v>0</v>
      </c>
    </row>
    <row r="369" spans="1:7" ht="31.5" hidden="1">
      <c r="A369" s="1" t="s">
        <v>375</v>
      </c>
      <c r="B369" s="21" t="s">
        <v>41</v>
      </c>
      <c r="C369" s="19" t="s">
        <v>27</v>
      </c>
      <c r="D369" s="19" t="s">
        <v>57</v>
      </c>
      <c r="E369" s="19" t="s">
        <v>467</v>
      </c>
      <c r="F369" s="19" t="s">
        <v>42</v>
      </c>
      <c r="G369" s="20">
        <v>0</v>
      </c>
    </row>
    <row r="370" spans="1:7" ht="142.5" customHeight="1">
      <c r="A370" s="1" t="s">
        <v>373</v>
      </c>
      <c r="B370" s="21" t="s">
        <v>1063</v>
      </c>
      <c r="C370" s="19" t="s">
        <v>27</v>
      </c>
      <c r="D370" s="19" t="s">
        <v>57</v>
      </c>
      <c r="E370" s="19" t="s">
        <v>1064</v>
      </c>
      <c r="F370" s="19"/>
      <c r="G370" s="20">
        <f>G371</f>
        <v>742.06</v>
      </c>
    </row>
    <row r="371" spans="1:7" ht="47.25">
      <c r="A371" s="1" t="s">
        <v>374</v>
      </c>
      <c r="B371" s="21" t="s">
        <v>34</v>
      </c>
      <c r="C371" s="19" t="s">
        <v>27</v>
      </c>
      <c r="D371" s="19" t="s">
        <v>57</v>
      </c>
      <c r="E371" s="19" t="s">
        <v>1064</v>
      </c>
      <c r="F371" s="19" t="s">
        <v>35</v>
      </c>
      <c r="G371" s="20">
        <f>G372</f>
        <v>742.06</v>
      </c>
    </row>
    <row r="372" spans="1:7">
      <c r="A372" s="1" t="s">
        <v>375</v>
      </c>
      <c r="B372" s="21" t="s">
        <v>36</v>
      </c>
      <c r="C372" s="19" t="s">
        <v>27</v>
      </c>
      <c r="D372" s="19" t="s">
        <v>57</v>
      </c>
      <c r="E372" s="19" t="s">
        <v>1064</v>
      </c>
      <c r="F372" s="19" t="s">
        <v>37</v>
      </c>
      <c r="G372" s="20">
        <v>742.06</v>
      </c>
    </row>
    <row r="373" spans="1:7" ht="47.25">
      <c r="A373" s="1" t="s">
        <v>376</v>
      </c>
      <c r="B373" s="21" t="s">
        <v>64</v>
      </c>
      <c r="C373" s="19" t="s">
        <v>27</v>
      </c>
      <c r="D373" s="19" t="s">
        <v>57</v>
      </c>
      <c r="E373" s="19" t="s">
        <v>818</v>
      </c>
      <c r="F373" s="19"/>
      <c r="G373" s="20">
        <f>G374+G392+G395+G398+G401+G389+G377+G380+G383+G386+G412</f>
        <v>7975.5300000000007</v>
      </c>
    </row>
    <row r="374" spans="1:7" ht="110.25">
      <c r="A374" s="1" t="s">
        <v>377</v>
      </c>
      <c r="B374" s="21" t="s">
        <v>466</v>
      </c>
      <c r="C374" s="19" t="s">
        <v>27</v>
      </c>
      <c r="D374" s="19" t="s">
        <v>57</v>
      </c>
      <c r="E374" s="19" t="s">
        <v>995</v>
      </c>
      <c r="F374" s="19"/>
      <c r="G374" s="20">
        <f>G375</f>
        <v>346.55</v>
      </c>
    </row>
    <row r="375" spans="1:7" ht="47.25">
      <c r="A375" s="1" t="s">
        <v>378</v>
      </c>
      <c r="B375" s="21" t="s">
        <v>34</v>
      </c>
      <c r="C375" s="19" t="s">
        <v>27</v>
      </c>
      <c r="D375" s="19" t="s">
        <v>57</v>
      </c>
      <c r="E375" s="19" t="s">
        <v>995</v>
      </c>
      <c r="F375" s="19" t="s">
        <v>35</v>
      </c>
      <c r="G375" s="20">
        <f>G376</f>
        <v>346.55</v>
      </c>
    </row>
    <row r="376" spans="1:7">
      <c r="A376" s="1" t="s">
        <v>379</v>
      </c>
      <c r="B376" s="21" t="s">
        <v>36</v>
      </c>
      <c r="C376" s="19" t="s">
        <v>27</v>
      </c>
      <c r="D376" s="19" t="s">
        <v>57</v>
      </c>
      <c r="E376" s="19" t="s">
        <v>995</v>
      </c>
      <c r="F376" s="19" t="s">
        <v>37</v>
      </c>
      <c r="G376" s="20">
        <f>180+166.55</f>
        <v>346.55</v>
      </c>
    </row>
    <row r="377" spans="1:7" ht="156.75" customHeight="1">
      <c r="A377" s="1" t="s">
        <v>380</v>
      </c>
      <c r="B377" s="21" t="s">
        <v>1065</v>
      </c>
      <c r="C377" s="19" t="s">
        <v>27</v>
      </c>
      <c r="D377" s="19" t="s">
        <v>57</v>
      </c>
      <c r="E377" s="19" t="s">
        <v>1066</v>
      </c>
      <c r="F377" s="19"/>
      <c r="G377" s="20">
        <f>G378</f>
        <v>4637</v>
      </c>
    </row>
    <row r="378" spans="1:7" ht="47.25">
      <c r="A378" s="1" t="s">
        <v>13</v>
      </c>
      <c r="B378" s="21" t="s">
        <v>34</v>
      </c>
      <c r="C378" s="19" t="s">
        <v>27</v>
      </c>
      <c r="D378" s="19" t="s">
        <v>57</v>
      </c>
      <c r="E378" s="19" t="s">
        <v>1066</v>
      </c>
      <c r="F378" s="19" t="s">
        <v>35</v>
      </c>
      <c r="G378" s="20">
        <f>G379</f>
        <v>4637</v>
      </c>
    </row>
    <row r="379" spans="1:7">
      <c r="A379" s="1" t="s">
        <v>381</v>
      </c>
      <c r="B379" s="21" t="s">
        <v>36</v>
      </c>
      <c r="C379" s="19" t="s">
        <v>27</v>
      </c>
      <c r="D379" s="19" t="s">
        <v>57</v>
      </c>
      <c r="E379" s="19" t="s">
        <v>1066</v>
      </c>
      <c r="F379" s="19" t="s">
        <v>37</v>
      </c>
      <c r="G379" s="20">
        <v>4637</v>
      </c>
    </row>
    <row r="380" spans="1:7" ht="171" customHeight="1">
      <c r="A380" s="1" t="s">
        <v>382</v>
      </c>
      <c r="B380" s="21" t="s">
        <v>1067</v>
      </c>
      <c r="C380" s="19" t="s">
        <v>27</v>
      </c>
      <c r="D380" s="19" t="s">
        <v>57</v>
      </c>
      <c r="E380" s="19" t="s">
        <v>1068</v>
      </c>
      <c r="F380" s="19"/>
      <c r="G380" s="20">
        <f>G381</f>
        <v>1164.5999999999999</v>
      </c>
    </row>
    <row r="381" spans="1:7" ht="47.25">
      <c r="A381" s="1" t="s">
        <v>383</v>
      </c>
      <c r="B381" s="21" t="s">
        <v>34</v>
      </c>
      <c r="C381" s="19" t="s">
        <v>27</v>
      </c>
      <c r="D381" s="19" t="s">
        <v>57</v>
      </c>
      <c r="E381" s="19" t="s">
        <v>1068</v>
      </c>
      <c r="F381" s="19" t="s">
        <v>35</v>
      </c>
      <c r="G381" s="20">
        <f>G382</f>
        <v>1164.5999999999999</v>
      </c>
    </row>
    <row r="382" spans="1:7">
      <c r="A382" s="1" t="s">
        <v>384</v>
      </c>
      <c r="B382" s="21" t="s">
        <v>36</v>
      </c>
      <c r="C382" s="19" t="s">
        <v>27</v>
      </c>
      <c r="D382" s="19" t="s">
        <v>57</v>
      </c>
      <c r="E382" s="19" t="s">
        <v>1068</v>
      </c>
      <c r="F382" s="19" t="s">
        <v>37</v>
      </c>
      <c r="G382" s="20">
        <v>1164.5999999999999</v>
      </c>
    </row>
    <row r="383" spans="1:7" ht="127.5" customHeight="1">
      <c r="A383" s="1" t="s">
        <v>889</v>
      </c>
      <c r="B383" s="21" t="s">
        <v>1069</v>
      </c>
      <c r="C383" s="19" t="s">
        <v>27</v>
      </c>
      <c r="D383" s="19" t="s">
        <v>57</v>
      </c>
      <c r="E383" s="19" t="s">
        <v>1070</v>
      </c>
      <c r="F383" s="19"/>
      <c r="G383" s="20">
        <f>G384</f>
        <v>362.58</v>
      </c>
    </row>
    <row r="384" spans="1:7" ht="47.25">
      <c r="A384" s="1" t="s">
        <v>1033</v>
      </c>
      <c r="B384" s="21" t="s">
        <v>34</v>
      </c>
      <c r="C384" s="19" t="s">
        <v>27</v>
      </c>
      <c r="D384" s="19" t="s">
        <v>57</v>
      </c>
      <c r="E384" s="19" t="s">
        <v>1070</v>
      </c>
      <c r="F384" s="19" t="s">
        <v>35</v>
      </c>
      <c r="G384" s="20">
        <f>G385</f>
        <v>362.58</v>
      </c>
    </row>
    <row r="385" spans="1:7">
      <c r="A385" s="1" t="s">
        <v>1034</v>
      </c>
      <c r="B385" s="21" t="s">
        <v>36</v>
      </c>
      <c r="C385" s="19" t="s">
        <v>27</v>
      </c>
      <c r="D385" s="19" t="s">
        <v>57</v>
      </c>
      <c r="E385" s="19" t="s">
        <v>1070</v>
      </c>
      <c r="F385" s="19" t="s">
        <v>37</v>
      </c>
      <c r="G385" s="20">
        <v>362.58</v>
      </c>
    </row>
    <row r="386" spans="1:7" ht="153" customHeight="1">
      <c r="A386" s="1" t="s">
        <v>890</v>
      </c>
      <c r="B386" s="21" t="s">
        <v>1071</v>
      </c>
      <c r="C386" s="19" t="s">
        <v>27</v>
      </c>
      <c r="D386" s="19" t="s">
        <v>57</v>
      </c>
      <c r="E386" s="19" t="s">
        <v>1072</v>
      </c>
      <c r="F386" s="19"/>
      <c r="G386" s="20">
        <f>G387</f>
        <v>23.6</v>
      </c>
    </row>
    <row r="387" spans="1:7" ht="47.25">
      <c r="A387" s="1" t="s">
        <v>385</v>
      </c>
      <c r="B387" s="21" t="s">
        <v>34</v>
      </c>
      <c r="C387" s="19" t="s">
        <v>27</v>
      </c>
      <c r="D387" s="19" t="s">
        <v>57</v>
      </c>
      <c r="E387" s="19" t="s">
        <v>1072</v>
      </c>
      <c r="F387" s="19" t="s">
        <v>35</v>
      </c>
      <c r="G387" s="20">
        <f>G388</f>
        <v>23.6</v>
      </c>
    </row>
    <row r="388" spans="1:7">
      <c r="A388" s="1" t="s">
        <v>14</v>
      </c>
      <c r="B388" s="21" t="s">
        <v>36</v>
      </c>
      <c r="C388" s="19" t="s">
        <v>27</v>
      </c>
      <c r="D388" s="19" t="s">
        <v>57</v>
      </c>
      <c r="E388" s="19" t="s">
        <v>1072</v>
      </c>
      <c r="F388" s="19" t="s">
        <v>37</v>
      </c>
      <c r="G388" s="20">
        <v>23.6</v>
      </c>
    </row>
    <row r="389" spans="1:7" ht="141.75">
      <c r="A389" s="1" t="s">
        <v>386</v>
      </c>
      <c r="B389" s="21" t="s">
        <v>1022</v>
      </c>
      <c r="C389" s="19" t="s">
        <v>27</v>
      </c>
      <c r="D389" s="19" t="s">
        <v>57</v>
      </c>
      <c r="E389" s="19" t="s">
        <v>1073</v>
      </c>
      <c r="F389" s="19"/>
      <c r="G389" s="20">
        <f>G390</f>
        <v>1159.4000000000001</v>
      </c>
    </row>
    <row r="390" spans="1:7" ht="47.25">
      <c r="A390" s="1" t="s">
        <v>1035</v>
      </c>
      <c r="B390" s="21" t="s">
        <v>34</v>
      </c>
      <c r="C390" s="19" t="s">
        <v>27</v>
      </c>
      <c r="D390" s="19" t="s">
        <v>57</v>
      </c>
      <c r="E390" s="19" t="s">
        <v>1073</v>
      </c>
      <c r="F390" s="19" t="s">
        <v>35</v>
      </c>
      <c r="G390" s="20">
        <f>G391</f>
        <v>1159.4000000000001</v>
      </c>
    </row>
    <row r="391" spans="1:7">
      <c r="A391" s="1" t="s">
        <v>1036</v>
      </c>
      <c r="B391" s="21" t="s">
        <v>36</v>
      </c>
      <c r="C391" s="19" t="s">
        <v>27</v>
      </c>
      <c r="D391" s="19" t="s">
        <v>57</v>
      </c>
      <c r="E391" s="19" t="s">
        <v>1073</v>
      </c>
      <c r="F391" s="19" t="s">
        <v>37</v>
      </c>
      <c r="G391" s="20">
        <v>1159.4000000000001</v>
      </c>
    </row>
    <row r="392" spans="1:7" ht="94.5">
      <c r="A392" s="1" t="s">
        <v>387</v>
      </c>
      <c r="B392" s="21" t="s">
        <v>1020</v>
      </c>
      <c r="C392" s="19" t="s">
        <v>27</v>
      </c>
      <c r="D392" s="19" t="s">
        <v>57</v>
      </c>
      <c r="E392" s="19" t="s">
        <v>1021</v>
      </c>
      <c r="F392" s="19"/>
      <c r="G392" s="20">
        <f>G393</f>
        <v>217</v>
      </c>
    </row>
    <row r="393" spans="1:7" ht="47.25">
      <c r="A393" s="1" t="s">
        <v>388</v>
      </c>
      <c r="B393" s="21" t="s">
        <v>34</v>
      </c>
      <c r="C393" s="19" t="s">
        <v>27</v>
      </c>
      <c r="D393" s="19" t="s">
        <v>57</v>
      </c>
      <c r="E393" s="19" t="s">
        <v>1021</v>
      </c>
      <c r="F393" s="19" t="s">
        <v>35</v>
      </c>
      <c r="G393" s="20">
        <f>G394</f>
        <v>217</v>
      </c>
    </row>
    <row r="394" spans="1:7">
      <c r="A394" s="1" t="s">
        <v>389</v>
      </c>
      <c r="B394" s="21" t="s">
        <v>36</v>
      </c>
      <c r="C394" s="19" t="s">
        <v>27</v>
      </c>
      <c r="D394" s="19" t="s">
        <v>57</v>
      </c>
      <c r="E394" s="19" t="s">
        <v>1021</v>
      </c>
      <c r="F394" s="19" t="s">
        <v>37</v>
      </c>
      <c r="G394" s="20">
        <v>217</v>
      </c>
    </row>
    <row r="395" spans="1:7" ht="126" hidden="1">
      <c r="A395" s="1" t="s">
        <v>390</v>
      </c>
      <c r="B395" s="21" t="s">
        <v>996</v>
      </c>
      <c r="C395" s="19" t="s">
        <v>27</v>
      </c>
      <c r="D395" s="19" t="s">
        <v>57</v>
      </c>
      <c r="E395" s="19" t="s">
        <v>997</v>
      </c>
      <c r="F395" s="19"/>
      <c r="G395" s="20">
        <f>G396</f>
        <v>0</v>
      </c>
    </row>
    <row r="396" spans="1:7" ht="47.25" hidden="1">
      <c r="A396" s="1" t="s">
        <v>391</v>
      </c>
      <c r="B396" s="21" t="s">
        <v>34</v>
      </c>
      <c r="C396" s="19" t="s">
        <v>27</v>
      </c>
      <c r="D396" s="19" t="s">
        <v>57</v>
      </c>
      <c r="E396" s="19" t="s">
        <v>997</v>
      </c>
      <c r="F396" s="19" t="s">
        <v>35</v>
      </c>
      <c r="G396" s="20">
        <f>G397</f>
        <v>0</v>
      </c>
    </row>
    <row r="397" spans="1:7" hidden="1">
      <c r="A397" s="1" t="s">
        <v>392</v>
      </c>
      <c r="B397" s="21" t="s">
        <v>36</v>
      </c>
      <c r="C397" s="19" t="s">
        <v>27</v>
      </c>
      <c r="D397" s="19" t="s">
        <v>57</v>
      </c>
      <c r="E397" s="19" t="s">
        <v>997</v>
      </c>
      <c r="F397" s="19" t="s">
        <v>37</v>
      </c>
      <c r="G397" s="20">
        <v>0</v>
      </c>
    </row>
    <row r="398" spans="1:7" ht="98.25" customHeight="1">
      <c r="A398" s="1" t="s">
        <v>390</v>
      </c>
      <c r="B398" s="21" t="s">
        <v>998</v>
      </c>
      <c r="C398" s="19" t="s">
        <v>27</v>
      </c>
      <c r="D398" s="19" t="s">
        <v>57</v>
      </c>
      <c r="E398" s="19" t="s">
        <v>999</v>
      </c>
      <c r="F398" s="19"/>
      <c r="G398" s="20">
        <f>G399</f>
        <v>1.17</v>
      </c>
    </row>
    <row r="399" spans="1:7" ht="47.25">
      <c r="A399" s="1" t="s">
        <v>391</v>
      </c>
      <c r="B399" s="21" t="s">
        <v>34</v>
      </c>
      <c r="C399" s="19" t="s">
        <v>27</v>
      </c>
      <c r="D399" s="19" t="s">
        <v>57</v>
      </c>
      <c r="E399" s="19" t="s">
        <v>999</v>
      </c>
      <c r="F399" s="19" t="s">
        <v>35</v>
      </c>
      <c r="G399" s="20">
        <f>G400</f>
        <v>1.17</v>
      </c>
    </row>
    <row r="400" spans="1:7">
      <c r="A400" s="1" t="s">
        <v>392</v>
      </c>
      <c r="B400" s="21" t="s">
        <v>36</v>
      </c>
      <c r="C400" s="19" t="s">
        <v>27</v>
      </c>
      <c r="D400" s="19" t="s">
        <v>57</v>
      </c>
      <c r="E400" s="19" t="s">
        <v>999</v>
      </c>
      <c r="F400" s="19" t="s">
        <v>37</v>
      </c>
      <c r="G400" s="20">
        <f>1+0.17</f>
        <v>1.17</v>
      </c>
    </row>
    <row r="401" spans="1:7" ht="114.75" customHeight="1">
      <c r="A401" s="1" t="s">
        <v>239</v>
      </c>
      <c r="B401" s="21" t="s">
        <v>246</v>
      </c>
      <c r="C401" s="19" t="s">
        <v>27</v>
      </c>
      <c r="D401" s="19" t="s">
        <v>57</v>
      </c>
      <c r="E401" s="19" t="s">
        <v>834</v>
      </c>
      <c r="F401" s="19"/>
      <c r="G401" s="20">
        <f>G402</f>
        <v>51.63</v>
      </c>
    </row>
    <row r="402" spans="1:7" ht="47.25">
      <c r="A402" s="1" t="s">
        <v>393</v>
      </c>
      <c r="B402" s="21" t="s">
        <v>34</v>
      </c>
      <c r="C402" s="19" t="s">
        <v>27</v>
      </c>
      <c r="D402" s="19" t="s">
        <v>57</v>
      </c>
      <c r="E402" s="19" t="s">
        <v>834</v>
      </c>
      <c r="F402" s="19" t="s">
        <v>35</v>
      </c>
      <c r="G402" s="20">
        <f>G403</f>
        <v>51.63</v>
      </c>
    </row>
    <row r="403" spans="1:7">
      <c r="A403" s="1" t="s">
        <v>394</v>
      </c>
      <c r="B403" s="21" t="s">
        <v>36</v>
      </c>
      <c r="C403" s="19" t="s">
        <v>27</v>
      </c>
      <c r="D403" s="19" t="s">
        <v>57</v>
      </c>
      <c r="E403" s="19" t="s">
        <v>834</v>
      </c>
      <c r="F403" s="19" t="s">
        <v>37</v>
      </c>
      <c r="G403" s="20">
        <v>51.63</v>
      </c>
    </row>
    <row r="404" spans="1:7" ht="141.75" hidden="1">
      <c r="A404" s="1" t="s">
        <v>395</v>
      </c>
      <c r="B404" s="21" t="s">
        <v>247</v>
      </c>
      <c r="C404" s="19" t="s">
        <v>27</v>
      </c>
      <c r="D404" s="19" t="s">
        <v>57</v>
      </c>
      <c r="E404" s="19" t="s">
        <v>238</v>
      </c>
      <c r="F404" s="19"/>
      <c r="G404" s="20">
        <f>G405</f>
        <v>0</v>
      </c>
    </row>
    <row r="405" spans="1:7" ht="47.25" hidden="1">
      <c r="A405" s="1" t="s">
        <v>396</v>
      </c>
      <c r="B405" s="21" t="s">
        <v>34</v>
      </c>
      <c r="C405" s="19" t="s">
        <v>27</v>
      </c>
      <c r="D405" s="19" t="s">
        <v>57</v>
      </c>
      <c r="E405" s="19" t="s">
        <v>238</v>
      </c>
      <c r="F405" s="19" t="s">
        <v>35</v>
      </c>
      <c r="G405" s="20">
        <f>G406</f>
        <v>0</v>
      </c>
    </row>
    <row r="406" spans="1:7" hidden="1">
      <c r="A406" s="1" t="s">
        <v>397</v>
      </c>
      <c r="B406" s="21" t="s">
        <v>36</v>
      </c>
      <c r="C406" s="19" t="s">
        <v>27</v>
      </c>
      <c r="D406" s="19" t="s">
        <v>57</v>
      </c>
      <c r="E406" s="19" t="s">
        <v>238</v>
      </c>
      <c r="F406" s="19" t="s">
        <v>37</v>
      </c>
      <c r="G406" s="20">
        <f>G407</f>
        <v>0</v>
      </c>
    </row>
    <row r="407" spans="1:7" ht="31.5" hidden="1">
      <c r="A407" s="1" t="s">
        <v>1099</v>
      </c>
      <c r="B407" s="21" t="s">
        <v>41</v>
      </c>
      <c r="C407" s="19" t="s">
        <v>27</v>
      </c>
      <c r="D407" s="19" t="s">
        <v>57</v>
      </c>
      <c r="E407" s="19" t="s">
        <v>238</v>
      </c>
      <c r="F407" s="19" t="s">
        <v>42</v>
      </c>
      <c r="G407" s="20">
        <v>0</v>
      </c>
    </row>
    <row r="408" spans="1:7" ht="126" hidden="1">
      <c r="A408" s="1" t="s">
        <v>398</v>
      </c>
      <c r="B408" s="21" t="s">
        <v>468</v>
      </c>
      <c r="C408" s="19" t="s">
        <v>27</v>
      </c>
      <c r="D408" s="19" t="s">
        <v>57</v>
      </c>
      <c r="E408" s="19" t="s">
        <v>469</v>
      </c>
      <c r="F408" s="19"/>
      <c r="G408" s="20">
        <f>G409</f>
        <v>0</v>
      </c>
    </row>
    <row r="409" spans="1:7" ht="47.25" hidden="1">
      <c r="A409" s="1" t="s">
        <v>891</v>
      </c>
      <c r="B409" s="21" t="s">
        <v>34</v>
      </c>
      <c r="C409" s="19" t="s">
        <v>27</v>
      </c>
      <c r="D409" s="19" t="s">
        <v>57</v>
      </c>
      <c r="E409" s="19" t="s">
        <v>469</v>
      </c>
      <c r="F409" s="19" t="s">
        <v>35</v>
      </c>
      <c r="G409" s="20">
        <f>G410</f>
        <v>0</v>
      </c>
    </row>
    <row r="410" spans="1:7" hidden="1">
      <c r="A410" s="1" t="s">
        <v>892</v>
      </c>
      <c r="B410" s="21" t="s">
        <v>36</v>
      </c>
      <c r="C410" s="19" t="s">
        <v>27</v>
      </c>
      <c r="D410" s="19" t="s">
        <v>57</v>
      </c>
      <c r="E410" s="19" t="s">
        <v>469</v>
      </c>
      <c r="F410" s="19" t="s">
        <v>37</v>
      </c>
      <c r="G410" s="20">
        <f>G411</f>
        <v>0</v>
      </c>
    </row>
    <row r="411" spans="1:7" ht="31.5" hidden="1">
      <c r="A411" s="1" t="s">
        <v>893</v>
      </c>
      <c r="B411" s="21" t="s">
        <v>41</v>
      </c>
      <c r="C411" s="19" t="s">
        <v>27</v>
      </c>
      <c r="D411" s="19" t="s">
        <v>57</v>
      </c>
      <c r="E411" s="19" t="s">
        <v>469</v>
      </c>
      <c r="F411" s="19" t="s">
        <v>42</v>
      </c>
      <c r="G411" s="20">
        <v>0</v>
      </c>
    </row>
    <row r="412" spans="1:7" ht="162.75" customHeight="1">
      <c r="A412" s="1" t="s">
        <v>395</v>
      </c>
      <c r="B412" s="21" t="s">
        <v>1074</v>
      </c>
      <c r="C412" s="19" t="s">
        <v>27</v>
      </c>
      <c r="D412" s="19" t="s">
        <v>57</v>
      </c>
      <c r="E412" s="19" t="s">
        <v>1075</v>
      </c>
      <c r="F412" s="19"/>
      <c r="G412" s="20">
        <f>G413</f>
        <v>12</v>
      </c>
    </row>
    <row r="413" spans="1:7">
      <c r="A413" s="1" t="s">
        <v>396</v>
      </c>
      <c r="B413" s="21" t="s">
        <v>36</v>
      </c>
      <c r="C413" s="19" t="s">
        <v>27</v>
      </c>
      <c r="D413" s="19" t="s">
        <v>57</v>
      </c>
      <c r="E413" s="19" t="s">
        <v>1075</v>
      </c>
      <c r="F413" s="19" t="s">
        <v>35</v>
      </c>
      <c r="G413" s="20">
        <f>G414</f>
        <v>12</v>
      </c>
    </row>
    <row r="414" spans="1:7" ht="31.5">
      <c r="A414" s="1" t="s">
        <v>397</v>
      </c>
      <c r="B414" s="21" t="s">
        <v>41</v>
      </c>
      <c r="C414" s="19" t="s">
        <v>27</v>
      </c>
      <c r="D414" s="19" t="s">
        <v>57</v>
      </c>
      <c r="E414" s="19" t="s">
        <v>1075</v>
      </c>
      <c r="F414" s="19" t="s">
        <v>37</v>
      </c>
      <c r="G414" s="20">
        <v>12</v>
      </c>
    </row>
    <row r="415" spans="1:7" ht="31.5">
      <c r="A415" s="1" t="s">
        <v>1099</v>
      </c>
      <c r="B415" s="21" t="s">
        <v>66</v>
      </c>
      <c r="C415" s="19" t="s">
        <v>27</v>
      </c>
      <c r="D415" s="19" t="s">
        <v>67</v>
      </c>
      <c r="E415" s="19"/>
      <c r="F415" s="19"/>
      <c r="G415" s="20">
        <f>G416</f>
        <v>7403.1</v>
      </c>
    </row>
    <row r="416" spans="1:7" ht="17.25" customHeight="1">
      <c r="A416" s="1" t="s">
        <v>398</v>
      </c>
      <c r="B416" s="45" t="s">
        <v>58</v>
      </c>
      <c r="C416" s="19" t="s">
        <v>27</v>
      </c>
      <c r="D416" s="19" t="s">
        <v>67</v>
      </c>
      <c r="E416" s="19" t="s">
        <v>736</v>
      </c>
      <c r="F416" s="19"/>
      <c r="G416" s="20">
        <f>G417</f>
        <v>7403.1</v>
      </c>
    </row>
    <row r="417" spans="1:7" ht="47.25">
      <c r="A417" s="1" t="s">
        <v>891</v>
      </c>
      <c r="B417" s="21" t="s">
        <v>64</v>
      </c>
      <c r="C417" s="19" t="s">
        <v>27</v>
      </c>
      <c r="D417" s="19" t="s">
        <v>67</v>
      </c>
      <c r="E417" s="19" t="s">
        <v>818</v>
      </c>
      <c r="F417" s="19"/>
      <c r="G417" s="20">
        <f>G418+G428+G435+G425+G438</f>
        <v>7403.1</v>
      </c>
    </row>
    <row r="418" spans="1:7" ht="110.25">
      <c r="A418" s="1" t="s">
        <v>892</v>
      </c>
      <c r="B418" s="21" t="s">
        <v>68</v>
      </c>
      <c r="C418" s="19" t="s">
        <v>27</v>
      </c>
      <c r="D418" s="19" t="s">
        <v>67</v>
      </c>
      <c r="E418" s="19" t="s">
        <v>835</v>
      </c>
      <c r="F418" s="19"/>
      <c r="G418" s="20">
        <f>G419+G421+G423</f>
        <v>1698.1899999999998</v>
      </c>
    </row>
    <row r="419" spans="1:7" ht="79.5" customHeight="1">
      <c r="A419" s="1" t="s">
        <v>893</v>
      </c>
      <c r="B419" s="21" t="s">
        <v>47</v>
      </c>
      <c r="C419" s="19" t="s">
        <v>27</v>
      </c>
      <c r="D419" s="19" t="s">
        <v>67</v>
      </c>
      <c r="E419" s="19" t="s">
        <v>835</v>
      </c>
      <c r="F419" s="19" t="s">
        <v>48</v>
      </c>
      <c r="G419" s="20">
        <f>G420</f>
        <v>1125.3499999999999</v>
      </c>
    </row>
    <row r="420" spans="1:7" ht="31.5">
      <c r="A420" s="1" t="s">
        <v>894</v>
      </c>
      <c r="B420" s="21" t="s">
        <v>69</v>
      </c>
      <c r="C420" s="19" t="s">
        <v>27</v>
      </c>
      <c r="D420" s="19" t="s">
        <v>67</v>
      </c>
      <c r="E420" s="19" t="s">
        <v>835</v>
      </c>
      <c r="F420" s="19" t="s">
        <v>70</v>
      </c>
      <c r="G420" s="20">
        <f>1352.85-227.5</f>
        <v>1125.3499999999999</v>
      </c>
    </row>
    <row r="421" spans="1:7" ht="31.5">
      <c r="A421" s="1" t="s">
        <v>399</v>
      </c>
      <c r="B421" s="27" t="s">
        <v>925</v>
      </c>
      <c r="C421" s="19" t="s">
        <v>27</v>
      </c>
      <c r="D421" s="19" t="s">
        <v>67</v>
      </c>
      <c r="E421" s="19" t="s">
        <v>835</v>
      </c>
      <c r="F421" s="19" t="s">
        <v>72</v>
      </c>
      <c r="G421" s="20">
        <f>G422</f>
        <v>533.33999999999992</v>
      </c>
    </row>
    <row r="422" spans="1:7" ht="47.25">
      <c r="A422" s="1" t="s">
        <v>400</v>
      </c>
      <c r="B422" s="21" t="s">
        <v>73</v>
      </c>
      <c r="C422" s="19" t="s">
        <v>27</v>
      </c>
      <c r="D422" s="19" t="s">
        <v>67</v>
      </c>
      <c r="E422" s="19" t="s">
        <v>835</v>
      </c>
      <c r="F422" s="19" t="s">
        <v>74</v>
      </c>
      <c r="G422" s="20">
        <f>473.34+60</f>
        <v>533.33999999999992</v>
      </c>
    </row>
    <row r="423" spans="1:7">
      <c r="A423" s="1" t="s">
        <v>401</v>
      </c>
      <c r="B423" s="46" t="s">
        <v>158</v>
      </c>
      <c r="C423" s="19" t="s">
        <v>27</v>
      </c>
      <c r="D423" s="19" t="s">
        <v>67</v>
      </c>
      <c r="E423" s="19" t="s">
        <v>835</v>
      </c>
      <c r="F423" s="19" t="s">
        <v>470</v>
      </c>
      <c r="G423" s="20">
        <f>G424</f>
        <v>39.5</v>
      </c>
    </row>
    <row r="424" spans="1:7">
      <c r="A424" s="1" t="s">
        <v>1037</v>
      </c>
      <c r="B424" s="46" t="s">
        <v>159</v>
      </c>
      <c r="C424" s="19" t="s">
        <v>27</v>
      </c>
      <c r="D424" s="19" t="s">
        <v>67</v>
      </c>
      <c r="E424" s="19" t="s">
        <v>835</v>
      </c>
      <c r="F424" s="19" t="s">
        <v>471</v>
      </c>
      <c r="G424" s="20">
        <f>2+37.5</f>
        <v>39.5</v>
      </c>
    </row>
    <row r="425" spans="1:7" ht="115.5" customHeight="1">
      <c r="A425" s="1" t="s">
        <v>1038</v>
      </c>
      <c r="B425" s="21" t="s">
        <v>968</v>
      </c>
      <c r="C425" s="19" t="s">
        <v>27</v>
      </c>
      <c r="D425" s="19" t="s">
        <v>67</v>
      </c>
      <c r="E425" s="19" t="s">
        <v>952</v>
      </c>
      <c r="F425" s="19"/>
      <c r="G425" s="20">
        <f>G426</f>
        <v>500.85</v>
      </c>
    </row>
    <row r="426" spans="1:7" ht="78" customHeight="1">
      <c r="A426" s="1" t="s">
        <v>895</v>
      </c>
      <c r="B426" s="21" t="s">
        <v>47</v>
      </c>
      <c r="C426" s="19" t="s">
        <v>27</v>
      </c>
      <c r="D426" s="19" t="s">
        <v>67</v>
      </c>
      <c r="E426" s="19" t="s">
        <v>952</v>
      </c>
      <c r="F426" s="19" t="s">
        <v>48</v>
      </c>
      <c r="G426" s="20">
        <f>G427</f>
        <v>500.85</v>
      </c>
    </row>
    <row r="427" spans="1:7" ht="31.5">
      <c r="A427" s="1" t="s">
        <v>402</v>
      </c>
      <c r="B427" s="21" t="s">
        <v>69</v>
      </c>
      <c r="C427" s="19" t="s">
        <v>27</v>
      </c>
      <c r="D427" s="19" t="s">
        <v>67</v>
      </c>
      <c r="E427" s="19" t="s">
        <v>952</v>
      </c>
      <c r="F427" s="19" t="s">
        <v>70</v>
      </c>
      <c r="G427" s="20">
        <f>310.85+190</f>
        <v>500.85</v>
      </c>
    </row>
    <row r="428" spans="1:7" ht="108" customHeight="1">
      <c r="A428" s="1" t="s">
        <v>896</v>
      </c>
      <c r="B428" s="21" t="s">
        <v>65</v>
      </c>
      <c r="C428" s="19" t="s">
        <v>27</v>
      </c>
      <c r="D428" s="19" t="s">
        <v>67</v>
      </c>
      <c r="E428" s="19" t="s">
        <v>836</v>
      </c>
      <c r="F428" s="19"/>
      <c r="G428" s="20">
        <f>G429+G431+G433</f>
        <v>1764.3</v>
      </c>
    </row>
    <row r="429" spans="1:7" ht="81.75" customHeight="1">
      <c r="A429" s="1" t="s">
        <v>897</v>
      </c>
      <c r="B429" s="21" t="s">
        <v>47</v>
      </c>
      <c r="C429" s="19" t="s">
        <v>27</v>
      </c>
      <c r="D429" s="19" t="s">
        <v>67</v>
      </c>
      <c r="E429" s="19" t="s">
        <v>836</v>
      </c>
      <c r="F429" s="19" t="s">
        <v>48</v>
      </c>
      <c r="G429" s="20">
        <f>G430</f>
        <v>1675.3</v>
      </c>
    </row>
    <row r="430" spans="1:7" ht="31.5">
      <c r="A430" s="1" t="s">
        <v>403</v>
      </c>
      <c r="B430" s="21" t="s">
        <v>49</v>
      </c>
      <c r="C430" s="19" t="s">
        <v>27</v>
      </c>
      <c r="D430" s="19" t="s">
        <v>67</v>
      </c>
      <c r="E430" s="19" t="s">
        <v>836</v>
      </c>
      <c r="F430" s="19" t="s">
        <v>50</v>
      </c>
      <c r="G430" s="20">
        <v>1675.3</v>
      </c>
    </row>
    <row r="431" spans="1:7" ht="31.5">
      <c r="A431" s="1" t="s">
        <v>404</v>
      </c>
      <c r="B431" s="27" t="s">
        <v>925</v>
      </c>
      <c r="C431" s="19" t="s">
        <v>27</v>
      </c>
      <c r="D431" s="19" t="s">
        <v>67</v>
      </c>
      <c r="E431" s="19" t="s">
        <v>836</v>
      </c>
      <c r="F431" s="19" t="s">
        <v>72</v>
      </c>
      <c r="G431" s="20">
        <f>G432</f>
        <v>87</v>
      </c>
    </row>
    <row r="432" spans="1:7" ht="47.25">
      <c r="A432" s="1" t="s">
        <v>405</v>
      </c>
      <c r="B432" s="21" t="s">
        <v>73</v>
      </c>
      <c r="C432" s="19" t="s">
        <v>27</v>
      </c>
      <c r="D432" s="19" t="s">
        <v>67</v>
      </c>
      <c r="E432" s="19" t="s">
        <v>836</v>
      </c>
      <c r="F432" s="19" t="s">
        <v>74</v>
      </c>
      <c r="G432" s="20">
        <v>87</v>
      </c>
    </row>
    <row r="433" spans="1:7">
      <c r="A433" s="1" t="s">
        <v>406</v>
      </c>
      <c r="B433" s="46" t="s">
        <v>158</v>
      </c>
      <c r="C433" s="19" t="s">
        <v>27</v>
      </c>
      <c r="D433" s="19" t="s">
        <v>67</v>
      </c>
      <c r="E433" s="19" t="s">
        <v>836</v>
      </c>
      <c r="F433" s="19" t="s">
        <v>470</v>
      </c>
      <c r="G433" s="20">
        <f>G434</f>
        <v>2</v>
      </c>
    </row>
    <row r="434" spans="1:7">
      <c r="A434" s="1" t="s">
        <v>407</v>
      </c>
      <c r="B434" s="46" t="s">
        <v>159</v>
      </c>
      <c r="C434" s="19" t="s">
        <v>27</v>
      </c>
      <c r="D434" s="19" t="s">
        <v>67</v>
      </c>
      <c r="E434" s="19" t="s">
        <v>836</v>
      </c>
      <c r="F434" s="19" t="s">
        <v>471</v>
      </c>
      <c r="G434" s="20">
        <v>2</v>
      </c>
    </row>
    <row r="435" spans="1:7" ht="141.75" hidden="1">
      <c r="A435" s="1" t="s">
        <v>408</v>
      </c>
      <c r="B435" s="21" t="s">
        <v>235</v>
      </c>
      <c r="C435" s="19" t="s">
        <v>27</v>
      </c>
      <c r="D435" s="19" t="s">
        <v>67</v>
      </c>
      <c r="E435" s="19" t="s">
        <v>820</v>
      </c>
      <c r="F435" s="19"/>
      <c r="G435" s="20">
        <f>G436</f>
        <v>0</v>
      </c>
    </row>
    <row r="436" spans="1:7" ht="31.5" hidden="1">
      <c r="A436" s="1" t="s">
        <v>409</v>
      </c>
      <c r="B436" s="21" t="s">
        <v>69</v>
      </c>
      <c r="C436" s="19" t="s">
        <v>27</v>
      </c>
      <c r="D436" s="19" t="s">
        <v>67</v>
      </c>
      <c r="E436" s="19" t="s">
        <v>820</v>
      </c>
      <c r="F436" s="19" t="s">
        <v>48</v>
      </c>
      <c r="G436" s="20">
        <f>G437</f>
        <v>0</v>
      </c>
    </row>
    <row r="437" spans="1:7" ht="78.75" hidden="1">
      <c r="A437" s="1" t="s">
        <v>1039</v>
      </c>
      <c r="B437" s="21" t="s">
        <v>38</v>
      </c>
      <c r="C437" s="19" t="s">
        <v>27</v>
      </c>
      <c r="D437" s="19" t="s">
        <v>67</v>
      </c>
      <c r="E437" s="19" t="s">
        <v>820</v>
      </c>
      <c r="F437" s="19" t="s">
        <v>70</v>
      </c>
      <c r="G437" s="20">
        <v>0</v>
      </c>
    </row>
    <row r="438" spans="1:7" ht="124.5" customHeight="1">
      <c r="A438" s="1" t="s">
        <v>408</v>
      </c>
      <c r="B438" s="21" t="s">
        <v>1076</v>
      </c>
      <c r="C438" s="19" t="s">
        <v>27</v>
      </c>
      <c r="D438" s="19" t="s">
        <v>67</v>
      </c>
      <c r="E438" s="19" t="s">
        <v>1077</v>
      </c>
      <c r="F438" s="19"/>
      <c r="G438" s="20">
        <f>G439</f>
        <v>3439.76</v>
      </c>
    </row>
    <row r="439" spans="1:7" ht="78" customHeight="1">
      <c r="A439" s="1" t="s">
        <v>409</v>
      </c>
      <c r="B439" s="21" t="s">
        <v>47</v>
      </c>
      <c r="C439" s="19" t="s">
        <v>27</v>
      </c>
      <c r="D439" s="19" t="s">
        <v>67</v>
      </c>
      <c r="E439" s="19" t="s">
        <v>1077</v>
      </c>
      <c r="F439" s="19" t="s">
        <v>48</v>
      </c>
      <c r="G439" s="20">
        <f>G440</f>
        <v>3439.76</v>
      </c>
    </row>
    <row r="440" spans="1:7" ht="31.5">
      <c r="A440" s="1" t="s">
        <v>1039</v>
      </c>
      <c r="B440" s="21" t="s">
        <v>49</v>
      </c>
      <c r="C440" s="19" t="s">
        <v>27</v>
      </c>
      <c r="D440" s="19" t="s">
        <v>67</v>
      </c>
      <c r="E440" s="19" t="s">
        <v>1077</v>
      </c>
      <c r="F440" s="19" t="s">
        <v>50</v>
      </c>
      <c r="G440" s="20">
        <v>3439.76</v>
      </c>
    </row>
    <row r="441" spans="1:7">
      <c r="A441" s="1" t="s">
        <v>898</v>
      </c>
      <c r="B441" s="44" t="s">
        <v>245</v>
      </c>
      <c r="C441" s="24" t="s">
        <v>27</v>
      </c>
      <c r="D441" s="24" t="s">
        <v>75</v>
      </c>
      <c r="E441" s="24"/>
      <c r="F441" s="24"/>
      <c r="G441" s="15">
        <f>G442</f>
        <v>7698.8099999999995</v>
      </c>
    </row>
    <row r="442" spans="1:7">
      <c r="A442" s="1" t="s">
        <v>410</v>
      </c>
      <c r="B442" s="45" t="s">
        <v>76</v>
      </c>
      <c r="C442" s="19" t="s">
        <v>27</v>
      </c>
      <c r="D442" s="19" t="s">
        <v>77</v>
      </c>
      <c r="E442" s="19"/>
      <c r="F442" s="19"/>
      <c r="G442" s="20">
        <f>G443</f>
        <v>7698.8099999999995</v>
      </c>
    </row>
    <row r="443" spans="1:7" ht="47.25">
      <c r="A443" s="1" t="s">
        <v>899</v>
      </c>
      <c r="B443" s="21" t="s">
        <v>31</v>
      </c>
      <c r="C443" s="19" t="s">
        <v>27</v>
      </c>
      <c r="D443" s="19" t="s">
        <v>77</v>
      </c>
      <c r="E443" s="19" t="s">
        <v>812</v>
      </c>
      <c r="F443" s="19"/>
      <c r="G443" s="20">
        <f>G444+G460+G456</f>
        <v>7698.8099999999995</v>
      </c>
    </row>
    <row r="444" spans="1:7" ht="31.5">
      <c r="A444" s="1" t="s">
        <v>1040</v>
      </c>
      <c r="B444" s="21" t="s">
        <v>78</v>
      </c>
      <c r="C444" s="19" t="s">
        <v>27</v>
      </c>
      <c r="D444" s="19" t="s">
        <v>77</v>
      </c>
      <c r="E444" s="19" t="s">
        <v>837</v>
      </c>
      <c r="F444" s="19"/>
      <c r="G444" s="20">
        <f>G445+G450+G453</f>
        <v>6207.8099999999995</v>
      </c>
    </row>
    <row r="445" spans="1:7" ht="78.75">
      <c r="A445" s="1" t="s">
        <v>411</v>
      </c>
      <c r="B445" s="21" t="s">
        <v>79</v>
      </c>
      <c r="C445" s="19" t="s">
        <v>27</v>
      </c>
      <c r="D445" s="19" t="s">
        <v>77</v>
      </c>
      <c r="E445" s="19" t="s">
        <v>838</v>
      </c>
      <c r="F445" s="19"/>
      <c r="G445" s="20">
        <f>G448+G446</f>
        <v>400</v>
      </c>
    </row>
    <row r="446" spans="1:7" ht="78.75" customHeight="1">
      <c r="A446" s="1" t="s">
        <v>412</v>
      </c>
      <c r="B446" s="21" t="s">
        <v>47</v>
      </c>
      <c r="C446" s="19" t="s">
        <v>27</v>
      </c>
      <c r="D446" s="19" t="s">
        <v>77</v>
      </c>
      <c r="E446" s="19" t="s">
        <v>838</v>
      </c>
      <c r="F446" s="19" t="s">
        <v>48</v>
      </c>
      <c r="G446" s="20">
        <f>G447</f>
        <v>232.4</v>
      </c>
    </row>
    <row r="447" spans="1:7" ht="31.5">
      <c r="A447" s="1" t="s">
        <v>413</v>
      </c>
      <c r="B447" s="21" t="s">
        <v>49</v>
      </c>
      <c r="C447" s="19" t="s">
        <v>27</v>
      </c>
      <c r="D447" s="19" t="s">
        <v>77</v>
      </c>
      <c r="E447" s="19" t="s">
        <v>838</v>
      </c>
      <c r="F447" s="19" t="s">
        <v>50</v>
      </c>
      <c r="G447" s="20">
        <f>132.4+100</f>
        <v>232.4</v>
      </c>
    </row>
    <row r="448" spans="1:7" ht="31.5">
      <c r="A448" s="1" t="s">
        <v>414</v>
      </c>
      <c r="B448" s="27" t="s">
        <v>925</v>
      </c>
      <c r="C448" s="19" t="s">
        <v>27</v>
      </c>
      <c r="D448" s="19" t="s">
        <v>77</v>
      </c>
      <c r="E448" s="19" t="s">
        <v>838</v>
      </c>
      <c r="F448" s="19" t="s">
        <v>72</v>
      </c>
      <c r="G448" s="20">
        <f>G449</f>
        <v>167.6</v>
      </c>
    </row>
    <row r="449" spans="1:7" ht="47.25" customHeight="1">
      <c r="A449" s="1" t="s">
        <v>415</v>
      </c>
      <c r="B449" s="21" t="s">
        <v>73</v>
      </c>
      <c r="C449" s="19" t="s">
        <v>27</v>
      </c>
      <c r="D449" s="19" t="s">
        <v>77</v>
      </c>
      <c r="E449" s="19" t="s">
        <v>838</v>
      </c>
      <c r="F449" s="19" t="s">
        <v>74</v>
      </c>
      <c r="G449" s="20">
        <f>117.6+50</f>
        <v>167.6</v>
      </c>
    </row>
    <row r="450" spans="1:7" ht="98.25" customHeight="1">
      <c r="A450" s="1" t="s">
        <v>416</v>
      </c>
      <c r="B450" s="21" t="s">
        <v>953</v>
      </c>
      <c r="C450" s="19" t="s">
        <v>27</v>
      </c>
      <c r="D450" s="19" t="s">
        <v>77</v>
      </c>
      <c r="E450" s="19" t="s">
        <v>954</v>
      </c>
      <c r="F450" s="19"/>
      <c r="G450" s="20">
        <f>G451</f>
        <v>5307.8099999999995</v>
      </c>
    </row>
    <row r="451" spans="1:7" ht="47.25" customHeight="1">
      <c r="A451" s="1" t="s">
        <v>417</v>
      </c>
      <c r="B451" s="21" t="s">
        <v>34</v>
      </c>
      <c r="C451" s="19" t="s">
        <v>27</v>
      </c>
      <c r="D451" s="19" t="s">
        <v>77</v>
      </c>
      <c r="E451" s="19" t="s">
        <v>954</v>
      </c>
      <c r="F451" s="19" t="s">
        <v>35</v>
      </c>
      <c r="G451" s="20">
        <f>G452</f>
        <v>5307.8099999999995</v>
      </c>
    </row>
    <row r="452" spans="1:7" ht="24" customHeight="1">
      <c r="A452" s="1" t="s">
        <v>98</v>
      </c>
      <c r="B452" s="21" t="s">
        <v>36</v>
      </c>
      <c r="C452" s="19" t="s">
        <v>27</v>
      </c>
      <c r="D452" s="19" t="s">
        <v>77</v>
      </c>
      <c r="E452" s="19" t="s">
        <v>954</v>
      </c>
      <c r="F452" s="19" t="s">
        <v>37</v>
      </c>
      <c r="G452" s="20">
        <f>5844-536.19</f>
        <v>5307.8099999999995</v>
      </c>
    </row>
    <row r="453" spans="1:7" ht="136.5" customHeight="1">
      <c r="A453" s="1" t="s">
        <v>418</v>
      </c>
      <c r="B453" s="21" t="s">
        <v>1078</v>
      </c>
      <c r="C453" s="19" t="s">
        <v>27</v>
      </c>
      <c r="D453" s="19" t="s">
        <v>77</v>
      </c>
      <c r="E453" s="19" t="s">
        <v>1079</v>
      </c>
      <c r="F453" s="19"/>
      <c r="G453" s="20">
        <f>G454</f>
        <v>500</v>
      </c>
    </row>
    <row r="454" spans="1:7" ht="30.75" customHeight="1">
      <c r="A454" s="1" t="s">
        <v>419</v>
      </c>
      <c r="B454" s="21" t="s">
        <v>34</v>
      </c>
      <c r="C454" s="19" t="s">
        <v>27</v>
      </c>
      <c r="D454" s="19" t="s">
        <v>77</v>
      </c>
      <c r="E454" s="19" t="s">
        <v>1079</v>
      </c>
      <c r="F454" s="19" t="s">
        <v>35</v>
      </c>
      <c r="G454" s="20">
        <f>G455</f>
        <v>500</v>
      </c>
    </row>
    <row r="455" spans="1:7" ht="24" customHeight="1">
      <c r="A455" s="1" t="s">
        <v>420</v>
      </c>
      <c r="B455" s="21" t="s">
        <v>36</v>
      </c>
      <c r="C455" s="19" t="s">
        <v>27</v>
      </c>
      <c r="D455" s="19" t="s">
        <v>77</v>
      </c>
      <c r="E455" s="19" t="s">
        <v>1079</v>
      </c>
      <c r="F455" s="19" t="s">
        <v>37</v>
      </c>
      <c r="G455" s="20">
        <v>500</v>
      </c>
    </row>
    <row r="456" spans="1:7" ht="30" customHeight="1">
      <c r="A456" s="1" t="s">
        <v>421</v>
      </c>
      <c r="B456" s="21" t="s">
        <v>32</v>
      </c>
      <c r="C456" s="19" t="s">
        <v>27</v>
      </c>
      <c r="D456" s="19" t="s">
        <v>77</v>
      </c>
      <c r="E456" s="19" t="s">
        <v>813</v>
      </c>
      <c r="F456" s="19"/>
      <c r="G456" s="20">
        <f>G457</f>
        <v>1471</v>
      </c>
    </row>
    <row r="457" spans="1:7" ht="114" customHeight="1">
      <c r="A457" s="1" t="s">
        <v>422</v>
      </c>
      <c r="B457" s="21" t="s">
        <v>33</v>
      </c>
      <c r="C457" s="19" t="s">
        <v>27</v>
      </c>
      <c r="D457" s="19" t="s">
        <v>77</v>
      </c>
      <c r="E457" s="19" t="s">
        <v>814</v>
      </c>
      <c r="F457" s="19"/>
      <c r="G457" s="20">
        <f>G458</f>
        <v>1471</v>
      </c>
    </row>
    <row r="458" spans="1:7" ht="38.25" customHeight="1">
      <c r="A458" s="1" t="s">
        <v>423</v>
      </c>
      <c r="B458" s="21" t="s">
        <v>34</v>
      </c>
      <c r="C458" s="19" t="s">
        <v>27</v>
      </c>
      <c r="D458" s="19" t="s">
        <v>77</v>
      </c>
      <c r="E458" s="19" t="s">
        <v>814</v>
      </c>
      <c r="F458" s="19" t="s">
        <v>35</v>
      </c>
      <c r="G458" s="20">
        <f>G459</f>
        <v>1471</v>
      </c>
    </row>
    <row r="459" spans="1:7" ht="18" customHeight="1">
      <c r="A459" s="1" t="s">
        <v>900</v>
      </c>
      <c r="B459" s="21" t="s">
        <v>36</v>
      </c>
      <c r="C459" s="19" t="s">
        <v>27</v>
      </c>
      <c r="D459" s="19" t="s">
        <v>77</v>
      </c>
      <c r="E459" s="19" t="s">
        <v>814</v>
      </c>
      <c r="F459" s="19" t="s">
        <v>37</v>
      </c>
      <c r="G459" s="20">
        <v>1471</v>
      </c>
    </row>
    <row r="460" spans="1:7" ht="47.25">
      <c r="A460" s="1" t="s">
        <v>1041</v>
      </c>
      <c r="B460" s="21" t="s">
        <v>922</v>
      </c>
      <c r="C460" s="19" t="s">
        <v>27</v>
      </c>
      <c r="D460" s="19" t="s">
        <v>77</v>
      </c>
      <c r="E460" s="19" t="s">
        <v>839</v>
      </c>
      <c r="F460" s="19"/>
      <c r="G460" s="20">
        <f>G461</f>
        <v>20</v>
      </c>
    </row>
    <row r="461" spans="1:7" ht="108" customHeight="1">
      <c r="A461" s="1" t="s">
        <v>901</v>
      </c>
      <c r="B461" s="21" t="s">
        <v>923</v>
      </c>
      <c r="C461" s="19" t="s">
        <v>27</v>
      </c>
      <c r="D461" s="19" t="s">
        <v>77</v>
      </c>
      <c r="E461" s="19" t="s">
        <v>840</v>
      </c>
      <c r="F461" s="19"/>
      <c r="G461" s="20">
        <f>G462</f>
        <v>20</v>
      </c>
    </row>
    <row r="462" spans="1:7" ht="31.5">
      <c r="A462" s="1" t="s">
        <v>902</v>
      </c>
      <c r="B462" s="27" t="s">
        <v>925</v>
      </c>
      <c r="C462" s="19" t="s">
        <v>27</v>
      </c>
      <c r="D462" s="19" t="s">
        <v>77</v>
      </c>
      <c r="E462" s="19" t="s">
        <v>840</v>
      </c>
      <c r="F462" s="19" t="s">
        <v>72</v>
      </c>
      <c r="G462" s="20">
        <f>G463</f>
        <v>20</v>
      </c>
    </row>
    <row r="463" spans="1:7" ht="47.25">
      <c r="A463" s="1" t="s">
        <v>424</v>
      </c>
      <c r="B463" s="21" t="s">
        <v>73</v>
      </c>
      <c r="C463" s="19" t="s">
        <v>27</v>
      </c>
      <c r="D463" s="19" t="s">
        <v>77</v>
      </c>
      <c r="E463" s="19" t="s">
        <v>840</v>
      </c>
      <c r="F463" s="19" t="s">
        <v>74</v>
      </c>
      <c r="G463" s="20">
        <v>20</v>
      </c>
    </row>
    <row r="464" spans="1:7" ht="31.5">
      <c r="A464" s="1" t="s">
        <v>425</v>
      </c>
      <c r="B464" s="40" t="s">
        <v>80</v>
      </c>
      <c r="C464" s="41">
        <v>760</v>
      </c>
      <c r="D464" s="24"/>
      <c r="E464" s="24"/>
      <c r="F464" s="41"/>
      <c r="G464" s="15">
        <f>G465+G679</f>
        <v>224380.16999999998</v>
      </c>
    </row>
    <row r="465" spans="1:7">
      <c r="A465" s="1" t="s">
        <v>426</v>
      </c>
      <c r="B465" s="40" t="s">
        <v>81</v>
      </c>
      <c r="C465" s="41">
        <v>760</v>
      </c>
      <c r="D465" s="24" t="s">
        <v>28</v>
      </c>
      <c r="E465" s="24"/>
      <c r="F465" s="41"/>
      <c r="G465" s="15">
        <f>G466+G495+G583+G609+G574</f>
        <v>217826.16999999998</v>
      </c>
    </row>
    <row r="466" spans="1:7">
      <c r="A466" s="1" t="s">
        <v>427</v>
      </c>
      <c r="B466" s="46" t="s">
        <v>82</v>
      </c>
      <c r="C466" s="19" t="s">
        <v>83</v>
      </c>
      <c r="D466" s="19" t="s">
        <v>84</v>
      </c>
      <c r="E466" s="19"/>
      <c r="F466" s="26"/>
      <c r="G466" s="20">
        <f>G467</f>
        <v>33634.78</v>
      </c>
    </row>
    <row r="467" spans="1:7" ht="30.75" customHeight="1">
      <c r="A467" s="1" t="s">
        <v>428</v>
      </c>
      <c r="B467" s="21" t="s">
        <v>85</v>
      </c>
      <c r="C467" s="26">
        <v>760</v>
      </c>
      <c r="D467" s="19" t="s">
        <v>84</v>
      </c>
      <c r="E467" s="19" t="s">
        <v>841</v>
      </c>
      <c r="F467" s="26"/>
      <c r="G467" s="20">
        <f>G468+G488</f>
        <v>33634.78</v>
      </c>
    </row>
    <row r="468" spans="1:7" ht="30" customHeight="1">
      <c r="A468" s="1" t="s">
        <v>903</v>
      </c>
      <c r="B468" s="46" t="s">
        <v>86</v>
      </c>
      <c r="C468" s="26">
        <v>760</v>
      </c>
      <c r="D468" s="19" t="s">
        <v>84</v>
      </c>
      <c r="E468" s="19" t="s">
        <v>842</v>
      </c>
      <c r="F468" s="26" t="s">
        <v>792</v>
      </c>
      <c r="G468" s="20">
        <f>G469+G482+G472+G475+G485+G479</f>
        <v>33584.729999999996</v>
      </c>
    </row>
    <row r="469" spans="1:7" ht="94.5">
      <c r="A469" s="1" t="s">
        <v>904</v>
      </c>
      <c r="B469" s="46" t="s">
        <v>87</v>
      </c>
      <c r="C469" s="26">
        <v>760</v>
      </c>
      <c r="D469" s="19" t="s">
        <v>84</v>
      </c>
      <c r="E469" s="19" t="s">
        <v>843</v>
      </c>
      <c r="F469" s="26"/>
      <c r="G469" s="20">
        <f>G470</f>
        <v>17399.18</v>
      </c>
    </row>
    <row r="470" spans="1:7" ht="33" customHeight="1">
      <c r="A470" s="1" t="s">
        <v>429</v>
      </c>
      <c r="B470" s="46" t="s">
        <v>34</v>
      </c>
      <c r="C470" s="26">
        <v>760</v>
      </c>
      <c r="D470" s="19" t="s">
        <v>84</v>
      </c>
      <c r="E470" s="19" t="s">
        <v>843</v>
      </c>
      <c r="F470" s="32" t="s">
        <v>35</v>
      </c>
      <c r="G470" s="20">
        <f>G471</f>
        <v>17399.18</v>
      </c>
    </row>
    <row r="471" spans="1:7" ht="17.25" customHeight="1">
      <c r="A471" s="1" t="s">
        <v>430</v>
      </c>
      <c r="B471" s="46" t="s">
        <v>36</v>
      </c>
      <c r="C471" s="26">
        <v>760</v>
      </c>
      <c r="D471" s="19" t="s">
        <v>84</v>
      </c>
      <c r="E471" s="19" t="s">
        <v>843</v>
      </c>
      <c r="F471" s="32" t="s">
        <v>37</v>
      </c>
      <c r="G471" s="20">
        <f>16738.77+1500+237.62-1128.77+51.56</f>
        <v>17399.18</v>
      </c>
    </row>
    <row r="472" spans="1:7" ht="141" hidden="1" customHeight="1">
      <c r="A472" s="1" t="s">
        <v>431</v>
      </c>
      <c r="B472" s="21" t="s">
        <v>91</v>
      </c>
      <c r="C472" s="19" t="s">
        <v>83</v>
      </c>
      <c r="D472" s="19" t="s">
        <v>84</v>
      </c>
      <c r="E472" s="19" t="s">
        <v>844</v>
      </c>
      <c r="F472" s="26"/>
      <c r="G472" s="20">
        <f>G473</f>
        <v>0</v>
      </c>
    </row>
    <row r="473" spans="1:7" ht="31.5" hidden="1" customHeight="1">
      <c r="A473" s="1" t="s">
        <v>432</v>
      </c>
      <c r="B473" s="46" t="s">
        <v>34</v>
      </c>
      <c r="C473" s="19" t="s">
        <v>83</v>
      </c>
      <c r="D473" s="19" t="s">
        <v>84</v>
      </c>
      <c r="E473" s="19" t="s">
        <v>844</v>
      </c>
      <c r="F473" s="26">
        <v>600</v>
      </c>
      <c r="G473" s="20">
        <f>G474</f>
        <v>0</v>
      </c>
    </row>
    <row r="474" spans="1:7" ht="21.75" hidden="1" customHeight="1">
      <c r="A474" s="1" t="s">
        <v>1042</v>
      </c>
      <c r="B474" s="46" t="s">
        <v>36</v>
      </c>
      <c r="C474" s="19" t="s">
        <v>83</v>
      </c>
      <c r="D474" s="19" t="s">
        <v>84</v>
      </c>
      <c r="E474" s="19" t="s">
        <v>844</v>
      </c>
      <c r="F474" s="26">
        <v>610</v>
      </c>
      <c r="G474" s="20">
        <f>G478</f>
        <v>0</v>
      </c>
    </row>
    <row r="475" spans="1:7" ht="78.75" hidden="1">
      <c r="A475" s="1" t="s">
        <v>433</v>
      </c>
      <c r="B475" s="25" t="s">
        <v>38</v>
      </c>
      <c r="C475" s="19" t="s">
        <v>83</v>
      </c>
      <c r="D475" s="19" t="s">
        <v>84</v>
      </c>
      <c r="E475" s="19" t="s">
        <v>584</v>
      </c>
      <c r="F475" s="26"/>
      <c r="G475" s="20">
        <f>G476</f>
        <v>0</v>
      </c>
    </row>
    <row r="476" spans="1:7" ht="47.25" hidden="1">
      <c r="A476" s="1" t="s">
        <v>434</v>
      </c>
      <c r="B476" s="46" t="s">
        <v>34</v>
      </c>
      <c r="C476" s="19" t="s">
        <v>83</v>
      </c>
      <c r="D476" s="19" t="s">
        <v>84</v>
      </c>
      <c r="E476" s="19" t="s">
        <v>584</v>
      </c>
      <c r="F476" s="26">
        <v>100</v>
      </c>
      <c r="G476" s="20">
        <f>G477</f>
        <v>0</v>
      </c>
    </row>
    <row r="477" spans="1:7" ht="17.25" hidden="1" customHeight="1">
      <c r="A477" s="1" t="s">
        <v>435</v>
      </c>
      <c r="B477" s="46" t="s">
        <v>36</v>
      </c>
      <c r="C477" s="19" t="s">
        <v>83</v>
      </c>
      <c r="D477" s="19" t="s">
        <v>84</v>
      </c>
      <c r="E477" s="19" t="s">
        <v>584</v>
      </c>
      <c r="F477" s="26">
        <v>110</v>
      </c>
      <c r="G477" s="55">
        <v>0</v>
      </c>
    </row>
    <row r="478" spans="1:7" ht="78.75" hidden="1">
      <c r="A478" s="1" t="s">
        <v>436</v>
      </c>
      <c r="B478" s="25" t="s">
        <v>38</v>
      </c>
      <c r="C478" s="19" t="s">
        <v>83</v>
      </c>
      <c r="D478" s="19" t="s">
        <v>84</v>
      </c>
      <c r="E478" s="19" t="s">
        <v>844</v>
      </c>
      <c r="F478" s="26">
        <v>611</v>
      </c>
      <c r="G478" s="20">
        <v>0</v>
      </c>
    </row>
    <row r="479" spans="1:7" ht="251.25" customHeight="1">
      <c r="A479" s="1" t="s">
        <v>431</v>
      </c>
      <c r="B479" s="25" t="s">
        <v>851</v>
      </c>
      <c r="C479" s="19" t="s">
        <v>83</v>
      </c>
      <c r="D479" s="19" t="s">
        <v>792</v>
      </c>
      <c r="E479" s="19" t="s">
        <v>846</v>
      </c>
      <c r="F479" s="26"/>
      <c r="G479" s="20">
        <f>G480</f>
        <v>6765.5</v>
      </c>
    </row>
    <row r="480" spans="1:7" ht="47.25">
      <c r="A480" s="1" t="s">
        <v>432</v>
      </c>
      <c r="B480" s="46" t="s">
        <v>34</v>
      </c>
      <c r="C480" s="19" t="s">
        <v>83</v>
      </c>
      <c r="D480" s="19" t="s">
        <v>84</v>
      </c>
      <c r="E480" s="19" t="s">
        <v>846</v>
      </c>
      <c r="F480" s="26">
        <v>600</v>
      </c>
      <c r="G480" s="20">
        <f>G481</f>
        <v>6765.5</v>
      </c>
    </row>
    <row r="481" spans="1:7">
      <c r="A481" s="1" t="s">
        <v>1042</v>
      </c>
      <c r="B481" s="46" t="s">
        <v>36</v>
      </c>
      <c r="C481" s="19" t="s">
        <v>83</v>
      </c>
      <c r="D481" s="19" t="s">
        <v>84</v>
      </c>
      <c r="E481" s="19" t="s">
        <v>846</v>
      </c>
      <c r="F481" s="26">
        <v>610</v>
      </c>
      <c r="G481" s="20">
        <v>6765.5</v>
      </c>
    </row>
    <row r="482" spans="1:7" ht="267.75" customHeight="1">
      <c r="A482" s="1" t="s">
        <v>433</v>
      </c>
      <c r="B482" s="56" t="s">
        <v>869</v>
      </c>
      <c r="C482" s="32" t="s">
        <v>83</v>
      </c>
      <c r="D482" s="32" t="s">
        <v>84</v>
      </c>
      <c r="E482" s="32" t="s">
        <v>845</v>
      </c>
      <c r="F482" s="26"/>
      <c r="G482" s="20">
        <f>G483</f>
        <v>9420.0499999999993</v>
      </c>
    </row>
    <row r="483" spans="1:7" ht="45" customHeight="1">
      <c r="A483" s="1" t="s">
        <v>434</v>
      </c>
      <c r="B483" s="46" t="s">
        <v>34</v>
      </c>
      <c r="C483" s="32" t="s">
        <v>83</v>
      </c>
      <c r="D483" s="32" t="s">
        <v>84</v>
      </c>
      <c r="E483" s="32" t="s">
        <v>845</v>
      </c>
      <c r="F483" s="32" t="s">
        <v>35</v>
      </c>
      <c r="G483" s="20">
        <f>G484</f>
        <v>9420.0499999999993</v>
      </c>
    </row>
    <row r="484" spans="1:7">
      <c r="A484" s="1" t="s">
        <v>435</v>
      </c>
      <c r="B484" s="46" t="s">
        <v>36</v>
      </c>
      <c r="C484" s="32" t="s">
        <v>83</v>
      </c>
      <c r="D484" s="32" t="s">
        <v>84</v>
      </c>
      <c r="E484" s="32" t="s">
        <v>845</v>
      </c>
      <c r="F484" s="32" t="s">
        <v>37</v>
      </c>
      <c r="G484" s="20">
        <v>9420.0499999999993</v>
      </c>
    </row>
    <row r="485" spans="1:7" ht="141.75" hidden="1" customHeight="1">
      <c r="A485" s="1" t="s">
        <v>436</v>
      </c>
      <c r="B485" s="46" t="s">
        <v>594</v>
      </c>
      <c r="C485" s="32" t="s">
        <v>83</v>
      </c>
      <c r="D485" s="32" t="s">
        <v>84</v>
      </c>
      <c r="E485" s="32" t="s">
        <v>595</v>
      </c>
      <c r="F485" s="32"/>
      <c r="G485" s="20">
        <f>G486</f>
        <v>0</v>
      </c>
    </row>
    <row r="486" spans="1:7" ht="80.25" hidden="1" customHeight="1">
      <c r="A486" s="1" t="s">
        <v>437</v>
      </c>
      <c r="B486" s="46" t="s">
        <v>88</v>
      </c>
      <c r="C486" s="32" t="s">
        <v>83</v>
      </c>
      <c r="D486" s="32" t="s">
        <v>84</v>
      </c>
      <c r="E486" s="32" t="s">
        <v>595</v>
      </c>
      <c r="F486" s="32" t="s">
        <v>48</v>
      </c>
      <c r="G486" s="20">
        <f>G487</f>
        <v>0</v>
      </c>
    </row>
    <row r="487" spans="1:7" ht="36" hidden="1" customHeight="1">
      <c r="A487" s="1" t="s">
        <v>438</v>
      </c>
      <c r="B487" s="46" t="s">
        <v>49</v>
      </c>
      <c r="C487" s="32" t="s">
        <v>83</v>
      </c>
      <c r="D487" s="32" t="s">
        <v>84</v>
      </c>
      <c r="E487" s="32" t="s">
        <v>595</v>
      </c>
      <c r="F487" s="32" t="s">
        <v>50</v>
      </c>
      <c r="G487" s="20">
        <v>0</v>
      </c>
    </row>
    <row r="488" spans="1:7" ht="31.5">
      <c r="A488" s="1" t="s">
        <v>436</v>
      </c>
      <c r="B488" s="25" t="s">
        <v>93</v>
      </c>
      <c r="C488" s="19" t="s">
        <v>83</v>
      </c>
      <c r="D488" s="19" t="s">
        <v>84</v>
      </c>
      <c r="E488" s="19" t="s">
        <v>847</v>
      </c>
      <c r="F488" s="19"/>
      <c r="G488" s="20">
        <f>G489+G492</f>
        <v>50.05</v>
      </c>
    </row>
    <row r="489" spans="1:7" ht="0.75" hidden="1" customHeight="1">
      <c r="A489" s="1" t="s">
        <v>437</v>
      </c>
      <c r="B489" s="47" t="s">
        <v>95</v>
      </c>
      <c r="C489" s="19" t="s">
        <v>83</v>
      </c>
      <c r="D489" s="19" t="s">
        <v>84</v>
      </c>
      <c r="E489" s="19" t="s">
        <v>96</v>
      </c>
      <c r="F489" s="19"/>
      <c r="G489" s="20">
        <f>G490</f>
        <v>0</v>
      </c>
    </row>
    <row r="490" spans="1:7" ht="31.5" hidden="1">
      <c r="A490" s="1" t="s">
        <v>438</v>
      </c>
      <c r="B490" s="46" t="s">
        <v>12</v>
      </c>
      <c r="C490" s="19" t="s">
        <v>83</v>
      </c>
      <c r="D490" s="19" t="s">
        <v>84</v>
      </c>
      <c r="E490" s="19" t="s">
        <v>96</v>
      </c>
      <c r="F490" s="19" t="s">
        <v>13</v>
      </c>
      <c r="G490" s="20">
        <f>G491</f>
        <v>0</v>
      </c>
    </row>
    <row r="491" spans="1:7" hidden="1">
      <c r="A491" s="1" t="s">
        <v>439</v>
      </c>
      <c r="B491" s="46" t="s">
        <v>97</v>
      </c>
      <c r="C491" s="19" t="s">
        <v>83</v>
      </c>
      <c r="D491" s="19" t="s">
        <v>84</v>
      </c>
      <c r="E491" s="19" t="s">
        <v>96</v>
      </c>
      <c r="F491" s="19" t="s">
        <v>98</v>
      </c>
      <c r="G491" s="20">
        <v>0</v>
      </c>
    </row>
    <row r="492" spans="1:7" ht="272.25" customHeight="1">
      <c r="A492" s="1" t="s">
        <v>437</v>
      </c>
      <c r="B492" s="46" t="s">
        <v>870</v>
      </c>
      <c r="C492" s="19" t="s">
        <v>83</v>
      </c>
      <c r="D492" s="19" t="s">
        <v>84</v>
      </c>
      <c r="E492" s="19" t="s">
        <v>848</v>
      </c>
      <c r="F492" s="19"/>
      <c r="G492" s="20">
        <f>G493</f>
        <v>50.05</v>
      </c>
    </row>
    <row r="493" spans="1:7" ht="47.25" customHeight="1">
      <c r="A493" s="1" t="s">
        <v>438</v>
      </c>
      <c r="B493" s="46" t="s">
        <v>34</v>
      </c>
      <c r="C493" s="19" t="s">
        <v>83</v>
      </c>
      <c r="D493" s="19" t="s">
        <v>84</v>
      </c>
      <c r="E493" s="19" t="s">
        <v>848</v>
      </c>
      <c r="F493" s="19" t="s">
        <v>35</v>
      </c>
      <c r="G493" s="20">
        <f>G494</f>
        <v>50.05</v>
      </c>
    </row>
    <row r="494" spans="1:7">
      <c r="A494" s="1" t="s">
        <v>439</v>
      </c>
      <c r="B494" s="46" t="s">
        <v>36</v>
      </c>
      <c r="C494" s="19" t="s">
        <v>83</v>
      </c>
      <c r="D494" s="19" t="s">
        <v>84</v>
      </c>
      <c r="E494" s="19" t="s">
        <v>848</v>
      </c>
      <c r="F494" s="19" t="s">
        <v>37</v>
      </c>
      <c r="G494" s="20">
        <v>50.05</v>
      </c>
    </row>
    <row r="495" spans="1:7">
      <c r="A495" s="1" t="s">
        <v>440</v>
      </c>
      <c r="B495" s="46" t="s">
        <v>29</v>
      </c>
      <c r="C495" s="19">
        <v>760</v>
      </c>
      <c r="D495" s="19" t="s">
        <v>30</v>
      </c>
      <c r="E495" s="19"/>
      <c r="F495" s="19"/>
      <c r="G495" s="20">
        <f>G496+G569+G563</f>
        <v>158557.16</v>
      </c>
    </row>
    <row r="496" spans="1:7" ht="31.5">
      <c r="A496" s="1" t="s">
        <v>1043</v>
      </c>
      <c r="B496" s="21" t="s">
        <v>85</v>
      </c>
      <c r="C496" s="26">
        <v>760</v>
      </c>
      <c r="D496" s="19" t="s">
        <v>30</v>
      </c>
      <c r="E496" s="19" t="s">
        <v>841</v>
      </c>
      <c r="F496" s="26"/>
      <c r="G496" s="20">
        <f>G497+G553</f>
        <v>158476.82</v>
      </c>
    </row>
    <row r="497" spans="1:7" ht="33" customHeight="1">
      <c r="A497" s="1" t="s">
        <v>441</v>
      </c>
      <c r="B497" s="46" t="s">
        <v>86</v>
      </c>
      <c r="C497" s="26">
        <v>760</v>
      </c>
      <c r="D497" s="19" t="s">
        <v>30</v>
      </c>
      <c r="E497" s="19" t="s">
        <v>842</v>
      </c>
      <c r="F497" s="26"/>
      <c r="G497" s="20">
        <f>G498+G502+G506+G514+G521+G527+G535+G518+G524+G547+G550</f>
        <v>158157.07</v>
      </c>
    </row>
    <row r="498" spans="1:7" ht="94.5">
      <c r="A498" s="1" t="s">
        <v>905</v>
      </c>
      <c r="B498" s="46" t="s">
        <v>87</v>
      </c>
      <c r="C498" s="26">
        <v>760</v>
      </c>
      <c r="D498" s="19" t="s">
        <v>30</v>
      </c>
      <c r="E498" s="19" t="s">
        <v>843</v>
      </c>
      <c r="F498" s="26"/>
      <c r="G498" s="20">
        <f>G499</f>
        <v>47577.299999999996</v>
      </c>
    </row>
    <row r="499" spans="1:7" ht="47.25">
      <c r="A499" s="1" t="s">
        <v>906</v>
      </c>
      <c r="B499" s="46" t="s">
        <v>34</v>
      </c>
      <c r="C499" s="26">
        <v>760</v>
      </c>
      <c r="D499" s="19" t="s">
        <v>30</v>
      </c>
      <c r="E499" s="19" t="s">
        <v>843</v>
      </c>
      <c r="F499" s="19" t="s">
        <v>35</v>
      </c>
      <c r="G499" s="20">
        <f>G500</f>
        <v>47577.299999999996</v>
      </c>
    </row>
    <row r="500" spans="1:7">
      <c r="A500" s="1" t="s">
        <v>478</v>
      </c>
      <c r="B500" s="46" t="s">
        <v>36</v>
      </c>
      <c r="C500" s="26">
        <v>760</v>
      </c>
      <c r="D500" s="19" t="s">
        <v>30</v>
      </c>
      <c r="E500" s="19" t="s">
        <v>843</v>
      </c>
      <c r="F500" s="19" t="s">
        <v>37</v>
      </c>
      <c r="G500" s="20">
        <f>45922.59+980.59+674.12</f>
        <v>47577.299999999996</v>
      </c>
    </row>
    <row r="501" spans="1:7" ht="28.5" hidden="1" customHeight="1">
      <c r="A501" s="1" t="s">
        <v>1044</v>
      </c>
      <c r="B501" s="25" t="s">
        <v>41</v>
      </c>
      <c r="C501" s="19" t="s">
        <v>83</v>
      </c>
      <c r="D501" s="19" t="s">
        <v>30</v>
      </c>
      <c r="E501" s="19" t="s">
        <v>843</v>
      </c>
      <c r="F501" s="19" t="s">
        <v>42</v>
      </c>
      <c r="G501" s="55">
        <v>0</v>
      </c>
    </row>
    <row r="502" spans="1:7" ht="0.75" hidden="1" customHeight="1">
      <c r="A502" s="1" t="s">
        <v>479</v>
      </c>
      <c r="B502" s="21" t="s">
        <v>91</v>
      </c>
      <c r="C502" s="19" t="s">
        <v>83</v>
      </c>
      <c r="D502" s="19" t="s">
        <v>30</v>
      </c>
      <c r="E502" s="19" t="s">
        <v>844</v>
      </c>
      <c r="F502" s="26"/>
      <c r="G502" s="55">
        <f>G503</f>
        <v>0</v>
      </c>
    </row>
    <row r="503" spans="1:7" ht="47.25" hidden="1">
      <c r="A503" s="1" t="s">
        <v>480</v>
      </c>
      <c r="B503" s="46" t="s">
        <v>34</v>
      </c>
      <c r="C503" s="19" t="s">
        <v>83</v>
      </c>
      <c r="D503" s="19" t="s">
        <v>30</v>
      </c>
      <c r="E503" s="19" t="s">
        <v>844</v>
      </c>
      <c r="F503" s="19" t="s">
        <v>35</v>
      </c>
      <c r="G503" s="55">
        <f>G504</f>
        <v>0</v>
      </c>
    </row>
    <row r="504" spans="1:7" hidden="1">
      <c r="A504" s="1" t="s">
        <v>481</v>
      </c>
      <c r="B504" s="46" t="s">
        <v>36</v>
      </c>
      <c r="C504" s="19" t="s">
        <v>83</v>
      </c>
      <c r="D504" s="19" t="s">
        <v>30</v>
      </c>
      <c r="E504" s="19" t="s">
        <v>844</v>
      </c>
      <c r="F504" s="19" t="s">
        <v>37</v>
      </c>
      <c r="G504" s="55">
        <f>G505</f>
        <v>0</v>
      </c>
    </row>
    <row r="505" spans="1:7" ht="0.75" hidden="1" customHeight="1">
      <c r="A505" s="1" t="s">
        <v>482</v>
      </c>
      <c r="B505" s="25" t="s">
        <v>38</v>
      </c>
      <c r="C505" s="19" t="s">
        <v>83</v>
      </c>
      <c r="D505" s="19" t="s">
        <v>30</v>
      </c>
      <c r="E505" s="19" t="s">
        <v>844</v>
      </c>
      <c r="F505" s="19" t="s">
        <v>39</v>
      </c>
      <c r="G505" s="55">
        <v>0</v>
      </c>
    </row>
    <row r="506" spans="1:7" ht="95.25" hidden="1" customHeight="1">
      <c r="A506" s="1" t="s">
        <v>483</v>
      </c>
      <c r="B506" s="25" t="s">
        <v>730</v>
      </c>
      <c r="C506" s="19" t="s">
        <v>83</v>
      </c>
      <c r="D506" s="19" t="s">
        <v>30</v>
      </c>
      <c r="E506" s="19" t="s">
        <v>849</v>
      </c>
      <c r="F506" s="19"/>
      <c r="G506" s="55">
        <f>G508</f>
        <v>0</v>
      </c>
    </row>
    <row r="507" spans="1:7" ht="47.25" hidden="1">
      <c r="A507" s="1" t="s">
        <v>907</v>
      </c>
      <c r="B507" s="46" t="s">
        <v>34</v>
      </c>
      <c r="C507" s="19" t="s">
        <v>83</v>
      </c>
      <c r="D507" s="19" t="s">
        <v>30</v>
      </c>
      <c r="E507" s="19" t="s">
        <v>849</v>
      </c>
      <c r="F507" s="19" t="s">
        <v>35</v>
      </c>
      <c r="G507" s="55">
        <f>G508</f>
        <v>0</v>
      </c>
    </row>
    <row r="508" spans="1:7" hidden="1">
      <c r="A508" s="1" t="s">
        <v>908</v>
      </c>
      <c r="B508" s="46" t="s">
        <v>36</v>
      </c>
      <c r="C508" s="19" t="s">
        <v>83</v>
      </c>
      <c r="D508" s="19" t="s">
        <v>30</v>
      </c>
      <c r="E508" s="19" t="s">
        <v>849</v>
      </c>
      <c r="F508" s="19" t="s">
        <v>37</v>
      </c>
      <c r="G508" s="55">
        <f>G509</f>
        <v>0</v>
      </c>
    </row>
    <row r="509" spans="1:7" ht="78" hidden="1" customHeight="1">
      <c r="A509" s="1" t="s">
        <v>484</v>
      </c>
      <c r="B509" s="25" t="s">
        <v>38</v>
      </c>
      <c r="C509" s="19" t="s">
        <v>83</v>
      </c>
      <c r="D509" s="19" t="s">
        <v>30</v>
      </c>
      <c r="E509" s="19" t="s">
        <v>849</v>
      </c>
      <c r="F509" s="19" t="s">
        <v>39</v>
      </c>
      <c r="G509" s="55">
        <v>0</v>
      </c>
    </row>
    <row r="510" spans="1:7" ht="0.75" hidden="1" customHeight="1">
      <c r="A510" s="1" t="s">
        <v>485</v>
      </c>
      <c r="B510" s="46" t="s">
        <v>583</v>
      </c>
      <c r="C510" s="19" t="s">
        <v>83</v>
      </c>
      <c r="D510" s="19" t="s">
        <v>30</v>
      </c>
      <c r="E510" s="19" t="s">
        <v>584</v>
      </c>
      <c r="F510" s="19"/>
      <c r="G510" s="20">
        <f>G511</f>
        <v>0</v>
      </c>
    </row>
    <row r="511" spans="1:7" ht="47.25" hidden="1">
      <c r="A511" s="1" t="s">
        <v>486</v>
      </c>
      <c r="B511" s="46" t="s">
        <v>34</v>
      </c>
      <c r="C511" s="19" t="s">
        <v>83</v>
      </c>
      <c r="D511" s="19" t="s">
        <v>30</v>
      </c>
      <c r="E511" s="19" t="s">
        <v>584</v>
      </c>
      <c r="F511" s="19" t="s">
        <v>35</v>
      </c>
      <c r="G511" s="20">
        <f>G513</f>
        <v>0</v>
      </c>
    </row>
    <row r="512" spans="1:7" hidden="1">
      <c r="A512" s="1" t="s">
        <v>487</v>
      </c>
      <c r="B512" s="46" t="s">
        <v>36</v>
      </c>
      <c r="C512" s="19" t="s">
        <v>83</v>
      </c>
      <c r="D512" s="19" t="s">
        <v>30</v>
      </c>
      <c r="E512" s="19" t="s">
        <v>584</v>
      </c>
      <c r="F512" s="19" t="s">
        <v>37</v>
      </c>
      <c r="G512" s="20">
        <f>G513</f>
        <v>0</v>
      </c>
    </row>
    <row r="513" spans="1:7" ht="31.5" hidden="1">
      <c r="A513" s="1" t="s">
        <v>488</v>
      </c>
      <c r="B513" s="25" t="s">
        <v>41</v>
      </c>
      <c r="C513" s="19" t="s">
        <v>83</v>
      </c>
      <c r="D513" s="19" t="s">
        <v>30</v>
      </c>
      <c r="E513" s="19" t="s">
        <v>584</v>
      </c>
      <c r="F513" s="19" t="s">
        <v>42</v>
      </c>
      <c r="G513" s="55">
        <v>0</v>
      </c>
    </row>
    <row r="514" spans="1:7" ht="0.75" hidden="1" customHeight="1">
      <c r="A514" s="1" t="s">
        <v>489</v>
      </c>
      <c r="B514" s="25" t="s">
        <v>851</v>
      </c>
      <c r="C514" s="19" t="s">
        <v>83</v>
      </c>
      <c r="D514" s="19" t="s">
        <v>30</v>
      </c>
      <c r="E514" s="19" t="s">
        <v>846</v>
      </c>
      <c r="F514" s="19"/>
      <c r="G514" s="20">
        <f>G515</f>
        <v>0</v>
      </c>
    </row>
    <row r="515" spans="1:7" ht="47.25" hidden="1">
      <c r="A515" s="1" t="s">
        <v>490</v>
      </c>
      <c r="B515" s="46" t="s">
        <v>34</v>
      </c>
      <c r="C515" s="19" t="s">
        <v>83</v>
      </c>
      <c r="D515" s="19" t="s">
        <v>30</v>
      </c>
      <c r="E515" s="19" t="s">
        <v>846</v>
      </c>
      <c r="F515" s="19" t="s">
        <v>35</v>
      </c>
      <c r="G515" s="20">
        <f>G516</f>
        <v>0</v>
      </c>
    </row>
    <row r="516" spans="1:7" hidden="1">
      <c r="A516" s="1" t="s">
        <v>491</v>
      </c>
      <c r="B516" s="46" t="s">
        <v>36</v>
      </c>
      <c r="C516" s="19" t="s">
        <v>83</v>
      </c>
      <c r="D516" s="19" t="s">
        <v>30</v>
      </c>
      <c r="E516" s="19" t="s">
        <v>846</v>
      </c>
      <c r="F516" s="19" t="s">
        <v>37</v>
      </c>
      <c r="G516" s="20">
        <f>G517</f>
        <v>0</v>
      </c>
    </row>
    <row r="517" spans="1:7" ht="78.75" hidden="1">
      <c r="A517" s="1" t="s">
        <v>492</v>
      </c>
      <c r="B517" s="25" t="s">
        <v>38</v>
      </c>
      <c r="C517" s="19" t="s">
        <v>83</v>
      </c>
      <c r="D517" s="19" t="s">
        <v>30</v>
      </c>
      <c r="E517" s="19" t="s">
        <v>846</v>
      </c>
      <c r="F517" s="19" t="s">
        <v>39</v>
      </c>
      <c r="G517" s="20">
        <v>0</v>
      </c>
    </row>
    <row r="518" spans="1:7" ht="128.25" customHeight="1">
      <c r="A518" s="1" t="s">
        <v>1044</v>
      </c>
      <c r="B518" s="25" t="s">
        <v>1080</v>
      </c>
      <c r="C518" s="19" t="s">
        <v>83</v>
      </c>
      <c r="D518" s="19" t="s">
        <v>30</v>
      </c>
      <c r="E518" s="19" t="s">
        <v>1081</v>
      </c>
      <c r="F518" s="19"/>
      <c r="G518" s="20">
        <f>G519</f>
        <v>1.86</v>
      </c>
    </row>
    <row r="519" spans="1:7" ht="47.25">
      <c r="A519" s="1" t="s">
        <v>479</v>
      </c>
      <c r="B519" s="46" t="s">
        <v>34</v>
      </c>
      <c r="C519" s="19" t="s">
        <v>83</v>
      </c>
      <c r="D519" s="19" t="s">
        <v>30</v>
      </c>
      <c r="E519" s="19" t="s">
        <v>1081</v>
      </c>
      <c r="F519" s="19" t="s">
        <v>35</v>
      </c>
      <c r="G519" s="20">
        <f>G520</f>
        <v>1.86</v>
      </c>
    </row>
    <row r="520" spans="1:7">
      <c r="A520" s="1" t="s">
        <v>480</v>
      </c>
      <c r="B520" s="46" t="s">
        <v>36</v>
      </c>
      <c r="C520" s="19" t="s">
        <v>83</v>
      </c>
      <c r="D520" s="19" t="s">
        <v>30</v>
      </c>
      <c r="E520" s="19" t="s">
        <v>1081</v>
      </c>
      <c r="F520" s="19" t="s">
        <v>37</v>
      </c>
      <c r="G520" s="20">
        <v>1.86</v>
      </c>
    </row>
    <row r="521" spans="1:7">
      <c r="A521" s="1" t="s">
        <v>481</v>
      </c>
      <c r="B521" s="25" t="s">
        <v>850</v>
      </c>
      <c r="C521" s="19" t="s">
        <v>83</v>
      </c>
      <c r="D521" s="19" t="s">
        <v>30</v>
      </c>
      <c r="E521" s="19" t="s">
        <v>852</v>
      </c>
      <c r="F521" s="19"/>
      <c r="G521" s="20">
        <f>G522</f>
        <v>17967.099999999999</v>
      </c>
    </row>
    <row r="522" spans="1:7" ht="47.25">
      <c r="A522" s="1" t="s">
        <v>482</v>
      </c>
      <c r="B522" s="46" t="s">
        <v>34</v>
      </c>
      <c r="C522" s="19" t="s">
        <v>83</v>
      </c>
      <c r="D522" s="19" t="s">
        <v>30</v>
      </c>
      <c r="E522" s="19" t="s">
        <v>852</v>
      </c>
      <c r="F522" s="19" t="s">
        <v>35</v>
      </c>
      <c r="G522" s="20">
        <f>G523</f>
        <v>17967.099999999999</v>
      </c>
    </row>
    <row r="523" spans="1:7">
      <c r="A523" s="1" t="s">
        <v>483</v>
      </c>
      <c r="B523" s="46" t="s">
        <v>36</v>
      </c>
      <c r="C523" s="19" t="s">
        <v>83</v>
      </c>
      <c r="D523" s="19" t="s">
        <v>30</v>
      </c>
      <c r="E523" s="19" t="s">
        <v>852</v>
      </c>
      <c r="F523" s="19" t="s">
        <v>37</v>
      </c>
      <c r="G523" s="20">
        <v>17967.099999999999</v>
      </c>
    </row>
    <row r="524" spans="1:7" ht="112.5" customHeight="1">
      <c r="A524" s="1" t="s">
        <v>907</v>
      </c>
      <c r="B524" s="46" t="s">
        <v>1082</v>
      </c>
      <c r="C524" s="19" t="s">
        <v>83</v>
      </c>
      <c r="D524" s="19" t="s">
        <v>30</v>
      </c>
      <c r="E524" s="19" t="s">
        <v>1083</v>
      </c>
      <c r="F524" s="19"/>
      <c r="G524" s="20">
        <f>G525</f>
        <v>870.1</v>
      </c>
    </row>
    <row r="525" spans="1:7" ht="47.25">
      <c r="A525" s="1" t="s">
        <v>908</v>
      </c>
      <c r="B525" s="46" t="s">
        <v>34</v>
      </c>
      <c r="C525" s="19" t="s">
        <v>83</v>
      </c>
      <c r="D525" s="19" t="s">
        <v>30</v>
      </c>
      <c r="E525" s="19" t="s">
        <v>1083</v>
      </c>
      <c r="F525" s="19" t="s">
        <v>35</v>
      </c>
      <c r="G525" s="20">
        <f>G526</f>
        <v>870.1</v>
      </c>
    </row>
    <row r="526" spans="1:7">
      <c r="A526" s="1" t="s">
        <v>484</v>
      </c>
      <c r="B526" s="46" t="s">
        <v>36</v>
      </c>
      <c r="C526" s="19" t="s">
        <v>83</v>
      </c>
      <c r="D526" s="19" t="s">
        <v>30</v>
      </c>
      <c r="E526" s="19" t="s">
        <v>1083</v>
      </c>
      <c r="F526" s="19" t="s">
        <v>37</v>
      </c>
      <c r="G526" s="20">
        <v>870.1</v>
      </c>
    </row>
    <row r="527" spans="1:7" ht="213.75" customHeight="1">
      <c r="A527" s="1" t="s">
        <v>485</v>
      </c>
      <c r="B527" s="46" t="s">
        <v>92</v>
      </c>
      <c r="C527" s="19" t="s">
        <v>83</v>
      </c>
      <c r="D527" s="19" t="s">
        <v>30</v>
      </c>
      <c r="E527" s="19" t="s">
        <v>853</v>
      </c>
      <c r="F527" s="19"/>
      <c r="G527" s="20">
        <f>G528</f>
        <v>91731.75</v>
      </c>
    </row>
    <row r="528" spans="1:7" ht="47.25">
      <c r="A528" s="1" t="s">
        <v>486</v>
      </c>
      <c r="B528" s="46" t="s">
        <v>34</v>
      </c>
      <c r="C528" s="26">
        <v>760</v>
      </c>
      <c r="D528" s="19" t="s">
        <v>30</v>
      </c>
      <c r="E528" s="19" t="s">
        <v>853</v>
      </c>
      <c r="F528" s="19" t="s">
        <v>35</v>
      </c>
      <c r="G528" s="20">
        <f>G529</f>
        <v>91731.75</v>
      </c>
    </row>
    <row r="529" spans="1:8">
      <c r="A529" s="1" t="s">
        <v>487</v>
      </c>
      <c r="B529" s="46" t="s">
        <v>36</v>
      </c>
      <c r="C529" s="26">
        <v>760</v>
      </c>
      <c r="D529" s="19" t="s">
        <v>30</v>
      </c>
      <c r="E529" s="19" t="s">
        <v>853</v>
      </c>
      <c r="F529" s="19" t="s">
        <v>37</v>
      </c>
      <c r="G529" s="20">
        <f>93886.05-2154.3</f>
        <v>91731.75</v>
      </c>
    </row>
    <row r="530" spans="1:8" ht="210" hidden="1" customHeight="1">
      <c r="A530" s="1" t="s">
        <v>488</v>
      </c>
      <c r="B530" s="46" t="s">
        <v>89</v>
      </c>
      <c r="C530" s="32" t="s">
        <v>83</v>
      </c>
      <c r="D530" s="32" t="s">
        <v>30</v>
      </c>
      <c r="E530" s="32" t="s">
        <v>90</v>
      </c>
      <c r="F530" s="19"/>
      <c r="G530" s="20">
        <f>G536+G531+G533</f>
        <v>0</v>
      </c>
    </row>
    <row r="531" spans="1:8" ht="94.5" hidden="1">
      <c r="A531" s="1" t="s">
        <v>489</v>
      </c>
      <c r="B531" s="46" t="s">
        <v>88</v>
      </c>
      <c r="C531" s="32" t="s">
        <v>83</v>
      </c>
      <c r="D531" s="32" t="s">
        <v>30</v>
      </c>
      <c r="E531" s="32" t="s">
        <v>90</v>
      </c>
      <c r="F531" s="19" t="s">
        <v>48</v>
      </c>
      <c r="G531" s="20">
        <f>G532</f>
        <v>0</v>
      </c>
    </row>
    <row r="532" spans="1:8" ht="31.5" hidden="1">
      <c r="A532" s="1" t="s">
        <v>490</v>
      </c>
      <c r="B532" s="46" t="s">
        <v>49</v>
      </c>
      <c r="C532" s="32" t="s">
        <v>83</v>
      </c>
      <c r="D532" s="32" t="s">
        <v>30</v>
      </c>
      <c r="E532" s="32" t="s">
        <v>90</v>
      </c>
      <c r="F532" s="19" t="s">
        <v>50</v>
      </c>
      <c r="G532" s="20">
        <v>0</v>
      </c>
    </row>
    <row r="533" spans="1:8" ht="31.5" hidden="1">
      <c r="A533" s="1" t="s">
        <v>491</v>
      </c>
      <c r="B533" s="46" t="s">
        <v>71</v>
      </c>
      <c r="C533" s="32" t="s">
        <v>83</v>
      </c>
      <c r="D533" s="32" t="s">
        <v>30</v>
      </c>
      <c r="E533" s="32" t="s">
        <v>90</v>
      </c>
      <c r="F533" s="19" t="s">
        <v>72</v>
      </c>
      <c r="G533" s="20">
        <f>G534</f>
        <v>0</v>
      </c>
    </row>
    <row r="534" spans="1:8" ht="47.25" hidden="1">
      <c r="A534" s="1" t="s">
        <v>492</v>
      </c>
      <c r="B534" s="46" t="s">
        <v>73</v>
      </c>
      <c r="C534" s="32" t="s">
        <v>83</v>
      </c>
      <c r="D534" s="32" t="s">
        <v>30</v>
      </c>
      <c r="E534" s="32" t="s">
        <v>90</v>
      </c>
      <c r="F534" s="19" t="s">
        <v>74</v>
      </c>
      <c r="G534" s="20">
        <v>0</v>
      </c>
    </row>
    <row r="535" spans="1:8" ht="268.5" hidden="1" customHeight="1">
      <c r="A535" s="1" t="s">
        <v>493</v>
      </c>
      <c r="B535" s="56" t="s">
        <v>869</v>
      </c>
      <c r="C535" s="32" t="s">
        <v>83</v>
      </c>
      <c r="D535" s="32" t="s">
        <v>30</v>
      </c>
      <c r="E535" s="32" t="s">
        <v>845</v>
      </c>
      <c r="F535" s="19"/>
      <c r="G535" s="20">
        <f>G536</f>
        <v>0</v>
      </c>
    </row>
    <row r="536" spans="1:8" ht="48.75" hidden="1" customHeight="1">
      <c r="A536" s="1" t="s">
        <v>494</v>
      </c>
      <c r="B536" s="46" t="s">
        <v>34</v>
      </c>
      <c r="C536" s="32" t="s">
        <v>83</v>
      </c>
      <c r="D536" s="32" t="s">
        <v>30</v>
      </c>
      <c r="E536" s="32" t="s">
        <v>845</v>
      </c>
      <c r="F536" s="19" t="s">
        <v>35</v>
      </c>
      <c r="G536" s="20">
        <f>G537</f>
        <v>0</v>
      </c>
    </row>
    <row r="537" spans="1:8" ht="15" hidden="1" customHeight="1">
      <c r="A537" s="1" t="s">
        <v>495</v>
      </c>
      <c r="B537" s="46" t="s">
        <v>36</v>
      </c>
      <c r="C537" s="32" t="s">
        <v>83</v>
      </c>
      <c r="D537" s="32" t="s">
        <v>30</v>
      </c>
      <c r="E537" s="32" t="s">
        <v>845</v>
      </c>
      <c r="F537" s="19" t="s">
        <v>37</v>
      </c>
      <c r="G537" s="20">
        <f>G538+G539</f>
        <v>0</v>
      </c>
    </row>
    <row r="538" spans="1:8" ht="78.75" hidden="1">
      <c r="A538" s="1" t="s">
        <v>496</v>
      </c>
      <c r="B538" s="25" t="s">
        <v>38</v>
      </c>
      <c r="C538" s="32" t="s">
        <v>83</v>
      </c>
      <c r="D538" s="32" t="s">
        <v>30</v>
      </c>
      <c r="E538" s="32" t="s">
        <v>845</v>
      </c>
      <c r="F538" s="19" t="s">
        <v>39</v>
      </c>
      <c r="G538" s="20">
        <v>0</v>
      </c>
    </row>
    <row r="539" spans="1:8" ht="30.75" hidden="1" customHeight="1">
      <c r="A539" s="1" t="s">
        <v>497</v>
      </c>
      <c r="B539" s="25" t="s">
        <v>41</v>
      </c>
      <c r="C539" s="32" t="s">
        <v>83</v>
      </c>
      <c r="D539" s="32" t="s">
        <v>30</v>
      </c>
      <c r="E539" s="32" t="s">
        <v>845</v>
      </c>
      <c r="F539" s="19" t="s">
        <v>42</v>
      </c>
      <c r="G539" s="20">
        <v>0</v>
      </c>
    </row>
    <row r="540" spans="1:8" ht="79.5" hidden="1" customHeight="1">
      <c r="A540" s="1" t="s">
        <v>498</v>
      </c>
      <c r="B540" s="48" t="s">
        <v>580</v>
      </c>
      <c r="C540" s="32" t="s">
        <v>83</v>
      </c>
      <c r="D540" s="32" t="s">
        <v>30</v>
      </c>
      <c r="E540" s="32" t="s">
        <v>472</v>
      </c>
      <c r="F540" s="19"/>
      <c r="G540" s="20">
        <f>G541</f>
        <v>0</v>
      </c>
      <c r="H540" s="9"/>
    </row>
    <row r="541" spans="1:8" ht="31.5" hidden="1">
      <c r="A541" s="1" t="s">
        <v>499</v>
      </c>
      <c r="B541" s="46" t="s">
        <v>71</v>
      </c>
      <c r="C541" s="32" t="s">
        <v>83</v>
      </c>
      <c r="D541" s="32" t="s">
        <v>30</v>
      </c>
      <c r="E541" s="32" t="s">
        <v>472</v>
      </c>
      <c r="F541" s="19" t="s">
        <v>72</v>
      </c>
      <c r="G541" s="20">
        <f>G542</f>
        <v>0</v>
      </c>
    </row>
    <row r="542" spans="1:8" ht="35.25" hidden="1" customHeight="1">
      <c r="A542" s="1" t="s">
        <v>500</v>
      </c>
      <c r="B542" s="46" t="s">
        <v>73</v>
      </c>
      <c r="C542" s="32" t="s">
        <v>83</v>
      </c>
      <c r="D542" s="32" t="s">
        <v>30</v>
      </c>
      <c r="E542" s="32" t="s">
        <v>472</v>
      </c>
      <c r="F542" s="19" t="s">
        <v>74</v>
      </c>
      <c r="G542" s="20">
        <v>0</v>
      </c>
    </row>
    <row r="543" spans="1:8" ht="21.75" hidden="1" customHeight="1">
      <c r="A543" s="1" t="s">
        <v>501</v>
      </c>
      <c r="B543" s="46" t="s">
        <v>594</v>
      </c>
      <c r="C543" s="32" t="s">
        <v>83</v>
      </c>
      <c r="D543" s="32" t="s">
        <v>30</v>
      </c>
      <c r="E543" s="32" t="s">
        <v>595</v>
      </c>
      <c r="F543" s="19"/>
      <c r="G543" s="20">
        <f>G544</f>
        <v>0</v>
      </c>
    </row>
    <row r="544" spans="1:8" ht="25.5" hidden="1" customHeight="1">
      <c r="A544" s="1" t="s">
        <v>502</v>
      </c>
      <c r="B544" s="46" t="s">
        <v>34</v>
      </c>
      <c r="C544" s="32" t="s">
        <v>83</v>
      </c>
      <c r="D544" s="32" t="s">
        <v>30</v>
      </c>
      <c r="E544" s="32" t="s">
        <v>595</v>
      </c>
      <c r="F544" s="19" t="s">
        <v>35</v>
      </c>
      <c r="G544" s="20">
        <f>G545</f>
        <v>0</v>
      </c>
    </row>
    <row r="545" spans="1:7" ht="27.75" hidden="1" customHeight="1">
      <c r="A545" s="1" t="s">
        <v>503</v>
      </c>
      <c r="B545" s="46" t="s">
        <v>36</v>
      </c>
      <c r="C545" s="32" t="s">
        <v>83</v>
      </c>
      <c r="D545" s="32" t="s">
        <v>30</v>
      </c>
      <c r="E545" s="32" t="s">
        <v>595</v>
      </c>
      <c r="F545" s="19" t="s">
        <v>37</v>
      </c>
      <c r="G545" s="20">
        <f>G546</f>
        <v>0</v>
      </c>
    </row>
    <row r="546" spans="1:7" ht="60.75" hidden="1" customHeight="1">
      <c r="A546" s="1" t="s">
        <v>504</v>
      </c>
      <c r="B546" s="25" t="s">
        <v>41</v>
      </c>
      <c r="C546" s="32" t="s">
        <v>83</v>
      </c>
      <c r="D546" s="32" t="s">
        <v>30</v>
      </c>
      <c r="E546" s="32" t="s">
        <v>595</v>
      </c>
      <c r="F546" s="19" t="s">
        <v>42</v>
      </c>
      <c r="G546" s="20">
        <v>0</v>
      </c>
    </row>
    <row r="547" spans="1:7" ht="93" customHeight="1">
      <c r="A547" s="1" t="s">
        <v>488</v>
      </c>
      <c r="B547" s="25" t="s">
        <v>1084</v>
      </c>
      <c r="C547" s="32" t="s">
        <v>83</v>
      </c>
      <c r="D547" s="32" t="s">
        <v>30</v>
      </c>
      <c r="E547" s="32" t="s">
        <v>1085</v>
      </c>
      <c r="F547" s="19"/>
      <c r="G547" s="20">
        <f>G548</f>
        <v>0.26</v>
      </c>
    </row>
    <row r="548" spans="1:7" ht="47.25" customHeight="1">
      <c r="A548" s="1" t="s">
        <v>489</v>
      </c>
      <c r="B548" s="46" t="s">
        <v>34</v>
      </c>
      <c r="C548" s="32" t="s">
        <v>83</v>
      </c>
      <c r="D548" s="32" t="s">
        <v>30</v>
      </c>
      <c r="E548" s="32" t="s">
        <v>1085</v>
      </c>
      <c r="F548" s="19" t="s">
        <v>35</v>
      </c>
      <c r="G548" s="20">
        <f>G549</f>
        <v>0.26</v>
      </c>
    </row>
    <row r="549" spans="1:7" ht="20.25" customHeight="1">
      <c r="A549" s="1" t="s">
        <v>490</v>
      </c>
      <c r="B549" s="46" t="s">
        <v>36</v>
      </c>
      <c r="C549" s="32" t="s">
        <v>83</v>
      </c>
      <c r="D549" s="32" t="s">
        <v>30</v>
      </c>
      <c r="E549" s="32" t="s">
        <v>1085</v>
      </c>
      <c r="F549" s="19" t="s">
        <v>37</v>
      </c>
      <c r="G549" s="20">
        <v>0.26</v>
      </c>
    </row>
    <row r="550" spans="1:7" ht="93" customHeight="1">
      <c r="A550" s="1" t="s">
        <v>491</v>
      </c>
      <c r="B550" s="46" t="s">
        <v>1086</v>
      </c>
      <c r="C550" s="32" t="s">
        <v>83</v>
      </c>
      <c r="D550" s="32" t="s">
        <v>30</v>
      </c>
      <c r="E550" s="32" t="s">
        <v>1087</v>
      </c>
      <c r="F550" s="19"/>
      <c r="G550" s="20">
        <f>G551</f>
        <v>8.6999999999999993</v>
      </c>
    </row>
    <row r="551" spans="1:7" ht="20.25" customHeight="1">
      <c r="A551" s="1" t="s">
        <v>492</v>
      </c>
      <c r="B551" s="46" t="s">
        <v>34</v>
      </c>
      <c r="C551" s="32" t="s">
        <v>83</v>
      </c>
      <c r="D551" s="32" t="s">
        <v>30</v>
      </c>
      <c r="E551" s="32" t="s">
        <v>1087</v>
      </c>
      <c r="F551" s="19" t="s">
        <v>35</v>
      </c>
      <c r="G551" s="20">
        <f>G552</f>
        <v>8.6999999999999993</v>
      </c>
    </row>
    <row r="552" spans="1:7" ht="20.25" customHeight="1">
      <c r="A552" s="1" t="s">
        <v>493</v>
      </c>
      <c r="B552" s="46" t="s">
        <v>36</v>
      </c>
      <c r="C552" s="32" t="s">
        <v>83</v>
      </c>
      <c r="D552" s="32" t="s">
        <v>30</v>
      </c>
      <c r="E552" s="32" t="s">
        <v>1087</v>
      </c>
      <c r="F552" s="19" t="s">
        <v>37</v>
      </c>
      <c r="G552" s="20">
        <v>8.6999999999999993</v>
      </c>
    </row>
    <row r="553" spans="1:7" ht="30.75" customHeight="1">
      <c r="A553" s="1" t="s">
        <v>494</v>
      </c>
      <c r="B553" s="25" t="s">
        <v>93</v>
      </c>
      <c r="C553" s="19" t="s">
        <v>83</v>
      </c>
      <c r="D553" s="19" t="s">
        <v>30</v>
      </c>
      <c r="E553" s="19" t="s">
        <v>847</v>
      </c>
      <c r="F553" s="19"/>
      <c r="G553" s="20">
        <f>G554+G557</f>
        <v>319.75</v>
      </c>
    </row>
    <row r="554" spans="1:7" ht="0.75" hidden="1" customHeight="1">
      <c r="A554" s="1" t="s">
        <v>495</v>
      </c>
      <c r="B554" s="47" t="s">
        <v>99</v>
      </c>
      <c r="C554" s="19" t="s">
        <v>83</v>
      </c>
      <c r="D554" s="19" t="s">
        <v>30</v>
      </c>
      <c r="E554" s="19" t="s">
        <v>242</v>
      </c>
      <c r="F554" s="19"/>
      <c r="G554" s="20">
        <f>G555</f>
        <v>0</v>
      </c>
    </row>
    <row r="555" spans="1:7" ht="31.5" hidden="1">
      <c r="A555" s="1" t="s">
        <v>496</v>
      </c>
      <c r="B555" s="46" t="s">
        <v>71</v>
      </c>
      <c r="C555" s="19" t="s">
        <v>83</v>
      </c>
      <c r="D555" s="19" t="s">
        <v>30</v>
      </c>
      <c r="E555" s="19" t="s">
        <v>242</v>
      </c>
      <c r="F555" s="19" t="s">
        <v>72</v>
      </c>
      <c r="G555" s="20">
        <f>G556</f>
        <v>0</v>
      </c>
    </row>
    <row r="556" spans="1:7" ht="47.25" hidden="1">
      <c r="A556" s="1" t="s">
        <v>497</v>
      </c>
      <c r="B556" s="46" t="s">
        <v>73</v>
      </c>
      <c r="C556" s="19" t="s">
        <v>83</v>
      </c>
      <c r="D556" s="19" t="s">
        <v>30</v>
      </c>
      <c r="E556" s="19" t="s">
        <v>242</v>
      </c>
      <c r="F556" s="19" t="s">
        <v>74</v>
      </c>
      <c r="G556" s="20">
        <v>0</v>
      </c>
    </row>
    <row r="557" spans="1:7" ht="94.5">
      <c r="A557" s="1" t="s">
        <v>495</v>
      </c>
      <c r="B557" s="46" t="s">
        <v>240</v>
      </c>
      <c r="C557" s="19" t="s">
        <v>83</v>
      </c>
      <c r="D557" s="19" t="s">
        <v>30</v>
      </c>
      <c r="E557" s="19" t="s">
        <v>854</v>
      </c>
      <c r="F557" s="19"/>
      <c r="G557" s="20">
        <f>G558</f>
        <v>319.75</v>
      </c>
    </row>
    <row r="558" spans="1:7" ht="47.25">
      <c r="A558" s="1" t="s">
        <v>496</v>
      </c>
      <c r="B558" s="46" t="s">
        <v>34</v>
      </c>
      <c r="C558" s="19" t="s">
        <v>83</v>
      </c>
      <c r="D558" s="19" t="s">
        <v>30</v>
      </c>
      <c r="E558" s="19" t="s">
        <v>854</v>
      </c>
      <c r="F558" s="32" t="s">
        <v>35</v>
      </c>
      <c r="G558" s="20">
        <f>G559</f>
        <v>319.75</v>
      </c>
    </row>
    <row r="559" spans="1:7" ht="23.25" customHeight="1">
      <c r="A559" s="1" t="s">
        <v>497</v>
      </c>
      <c r="B559" s="46" t="s">
        <v>36</v>
      </c>
      <c r="C559" s="19" t="s">
        <v>83</v>
      </c>
      <c r="D559" s="19" t="s">
        <v>30</v>
      </c>
      <c r="E559" s="19" t="s">
        <v>854</v>
      </c>
      <c r="F559" s="32" t="s">
        <v>37</v>
      </c>
      <c r="G559" s="20">
        <v>319.75</v>
      </c>
    </row>
    <row r="560" spans="1:7" ht="83.25" hidden="1" customHeight="1">
      <c r="A560" s="1" t="s">
        <v>498</v>
      </c>
      <c r="B560" s="46"/>
      <c r="C560" s="19"/>
      <c r="D560" s="19"/>
      <c r="E560" s="19"/>
      <c r="F560" s="19"/>
      <c r="G560" s="20"/>
    </row>
    <row r="561" spans="1:7" hidden="1">
      <c r="A561" s="1" t="s">
        <v>499</v>
      </c>
      <c r="B561" s="46"/>
      <c r="C561" s="19"/>
      <c r="D561" s="19"/>
      <c r="E561" s="19"/>
      <c r="F561" s="32"/>
      <c r="G561" s="20"/>
    </row>
    <row r="562" spans="1:7" ht="50.25" hidden="1" customHeight="1">
      <c r="A562" s="1" t="s">
        <v>500</v>
      </c>
      <c r="B562" s="46"/>
      <c r="C562" s="19"/>
      <c r="D562" s="19"/>
      <c r="E562" s="19"/>
      <c r="F562" s="32"/>
      <c r="G562" s="20"/>
    </row>
    <row r="563" spans="1:7" ht="0.75" hidden="1" customHeight="1">
      <c r="A563" s="1" t="s">
        <v>501</v>
      </c>
      <c r="B563" s="33" t="s">
        <v>209</v>
      </c>
      <c r="C563" s="32" t="s">
        <v>83</v>
      </c>
      <c r="D563" s="32" t="s">
        <v>30</v>
      </c>
      <c r="E563" s="17" t="s">
        <v>751</v>
      </c>
      <c r="F563" s="39"/>
      <c r="G563" s="20">
        <f>G564</f>
        <v>0</v>
      </c>
    </row>
    <row r="564" spans="1:7" ht="47.25" hidden="1">
      <c r="A564" s="1" t="s">
        <v>502</v>
      </c>
      <c r="B564" s="33" t="s">
        <v>230</v>
      </c>
      <c r="C564" s="32" t="s">
        <v>83</v>
      </c>
      <c r="D564" s="32" t="s">
        <v>30</v>
      </c>
      <c r="E564" s="17" t="s">
        <v>855</v>
      </c>
      <c r="F564" s="39"/>
      <c r="G564" s="20">
        <f>G565</f>
        <v>0</v>
      </c>
    </row>
    <row r="565" spans="1:7" ht="209.25" hidden="1" customHeight="1">
      <c r="A565" s="1" t="s">
        <v>503</v>
      </c>
      <c r="B565" s="33" t="s">
        <v>231</v>
      </c>
      <c r="C565" s="32" t="s">
        <v>83</v>
      </c>
      <c r="D565" s="32" t="s">
        <v>30</v>
      </c>
      <c r="E565" s="17" t="s">
        <v>856</v>
      </c>
      <c r="F565" s="39"/>
      <c r="G565" s="20">
        <f>G566</f>
        <v>0</v>
      </c>
    </row>
    <row r="566" spans="1:7" hidden="1">
      <c r="A566" s="1" t="s">
        <v>504</v>
      </c>
      <c r="B566" s="21" t="s">
        <v>36</v>
      </c>
      <c r="C566" s="32" t="s">
        <v>83</v>
      </c>
      <c r="D566" s="32" t="s">
        <v>30</v>
      </c>
      <c r="E566" s="17" t="s">
        <v>856</v>
      </c>
      <c r="F566" s="39">
        <v>600</v>
      </c>
      <c r="G566" s="20">
        <f>G567</f>
        <v>0</v>
      </c>
    </row>
    <row r="567" spans="1:7" ht="80.25" hidden="1" customHeight="1">
      <c r="A567" s="1" t="s">
        <v>505</v>
      </c>
      <c r="B567" s="21" t="s">
        <v>38</v>
      </c>
      <c r="C567" s="32" t="s">
        <v>83</v>
      </c>
      <c r="D567" s="32" t="s">
        <v>30</v>
      </c>
      <c r="E567" s="17" t="s">
        <v>856</v>
      </c>
      <c r="F567" s="39">
        <v>610</v>
      </c>
      <c r="G567" s="20">
        <f>G568</f>
        <v>0</v>
      </c>
    </row>
    <row r="568" spans="1:7" ht="31.5" hidden="1" customHeight="1">
      <c r="A568" s="1" t="s">
        <v>506</v>
      </c>
      <c r="B568" s="21" t="s">
        <v>41</v>
      </c>
      <c r="C568" s="32" t="s">
        <v>83</v>
      </c>
      <c r="D568" s="32" t="s">
        <v>30</v>
      </c>
      <c r="E568" s="17" t="s">
        <v>856</v>
      </c>
      <c r="F568" s="39">
        <v>612</v>
      </c>
      <c r="G568" s="20">
        <v>0</v>
      </c>
    </row>
    <row r="569" spans="1:7" ht="31.5">
      <c r="A569" s="1" t="s">
        <v>498</v>
      </c>
      <c r="B569" s="25" t="s">
        <v>44</v>
      </c>
      <c r="C569" s="19" t="s">
        <v>83</v>
      </c>
      <c r="D569" s="19" t="s">
        <v>30</v>
      </c>
      <c r="E569" s="19" t="s">
        <v>734</v>
      </c>
      <c r="F569" s="19"/>
      <c r="G569" s="20">
        <f>G570</f>
        <v>80.34</v>
      </c>
    </row>
    <row r="570" spans="1:7" ht="31.5" customHeight="1">
      <c r="A570" s="1" t="s">
        <v>499</v>
      </c>
      <c r="B570" s="21" t="s">
        <v>53</v>
      </c>
      <c r="C570" s="19" t="s">
        <v>83</v>
      </c>
      <c r="D570" s="19" t="s">
        <v>30</v>
      </c>
      <c r="E570" s="19" t="s">
        <v>825</v>
      </c>
      <c r="F570" s="19"/>
      <c r="G570" s="20">
        <f>G571</f>
        <v>80.34</v>
      </c>
    </row>
    <row r="571" spans="1:7" ht="176.25" customHeight="1">
      <c r="A571" s="1" t="s">
        <v>500</v>
      </c>
      <c r="B571" s="21" t="s">
        <v>54</v>
      </c>
      <c r="C571" s="19" t="s">
        <v>83</v>
      </c>
      <c r="D571" s="19" t="s">
        <v>30</v>
      </c>
      <c r="E571" s="19" t="s">
        <v>826</v>
      </c>
      <c r="F571" s="19"/>
      <c r="G571" s="20">
        <f>G572</f>
        <v>80.34</v>
      </c>
    </row>
    <row r="572" spans="1:7" ht="47.25">
      <c r="A572" s="1" t="s">
        <v>501</v>
      </c>
      <c r="B572" s="46" t="s">
        <v>34</v>
      </c>
      <c r="C572" s="19" t="s">
        <v>83</v>
      </c>
      <c r="D572" s="19" t="s">
        <v>30</v>
      </c>
      <c r="E572" s="19" t="s">
        <v>826</v>
      </c>
      <c r="F572" s="19" t="s">
        <v>35</v>
      </c>
      <c r="G572" s="20">
        <f>G573</f>
        <v>80.34</v>
      </c>
    </row>
    <row r="573" spans="1:7" ht="20.25" customHeight="1">
      <c r="A573" s="1" t="s">
        <v>502</v>
      </c>
      <c r="B573" s="46" t="s">
        <v>36</v>
      </c>
      <c r="C573" s="19" t="s">
        <v>83</v>
      </c>
      <c r="D573" s="19" t="s">
        <v>30</v>
      </c>
      <c r="E573" s="19" t="s">
        <v>826</v>
      </c>
      <c r="F573" s="19" t="s">
        <v>37</v>
      </c>
      <c r="G573" s="20">
        <f>79.62+0.72</f>
        <v>80.34</v>
      </c>
    </row>
    <row r="574" spans="1:7" ht="20.25" customHeight="1">
      <c r="A574" s="1" t="s">
        <v>503</v>
      </c>
      <c r="B574" s="21" t="s">
        <v>959</v>
      </c>
      <c r="C574" s="19" t="s">
        <v>83</v>
      </c>
      <c r="D574" s="19" t="s">
        <v>958</v>
      </c>
      <c r="E574" s="19"/>
      <c r="F574" s="19"/>
      <c r="G574" s="20">
        <f t="shared" ref="G574:G578" si="17">G575</f>
        <v>4396.5800000000008</v>
      </c>
    </row>
    <row r="575" spans="1:7" ht="30.75" customHeight="1">
      <c r="A575" s="1" t="s">
        <v>504</v>
      </c>
      <c r="B575" s="21" t="s">
        <v>85</v>
      </c>
      <c r="C575" s="19" t="s">
        <v>83</v>
      </c>
      <c r="D575" s="19" t="s">
        <v>958</v>
      </c>
      <c r="E575" s="19" t="s">
        <v>841</v>
      </c>
      <c r="F575" s="26"/>
      <c r="G575" s="20">
        <f t="shared" si="17"/>
        <v>4396.5800000000008</v>
      </c>
    </row>
    <row r="576" spans="1:7" ht="30.75" customHeight="1">
      <c r="A576" s="1" t="s">
        <v>505</v>
      </c>
      <c r="B576" s="46" t="s">
        <v>86</v>
      </c>
      <c r="C576" s="19" t="s">
        <v>83</v>
      </c>
      <c r="D576" s="19" t="s">
        <v>958</v>
      </c>
      <c r="E576" s="19" t="s">
        <v>842</v>
      </c>
      <c r="F576" s="26"/>
      <c r="G576" s="20">
        <f>G577+G580</f>
        <v>4396.5800000000008</v>
      </c>
    </row>
    <row r="577" spans="1:7" ht="96.75" customHeight="1">
      <c r="A577" s="1" t="s">
        <v>506</v>
      </c>
      <c r="B577" s="46" t="s">
        <v>87</v>
      </c>
      <c r="C577" s="19" t="s">
        <v>83</v>
      </c>
      <c r="D577" s="19" t="s">
        <v>958</v>
      </c>
      <c r="E577" s="19" t="s">
        <v>843</v>
      </c>
      <c r="F577" s="26"/>
      <c r="G577" s="20">
        <f t="shared" si="17"/>
        <v>4359.7800000000007</v>
      </c>
    </row>
    <row r="578" spans="1:7" ht="51.75" customHeight="1">
      <c r="A578" s="1" t="s">
        <v>507</v>
      </c>
      <c r="B578" s="46" t="s">
        <v>34</v>
      </c>
      <c r="C578" s="19" t="s">
        <v>83</v>
      </c>
      <c r="D578" s="19" t="s">
        <v>958</v>
      </c>
      <c r="E578" s="19" t="s">
        <v>843</v>
      </c>
      <c r="F578" s="19" t="s">
        <v>35</v>
      </c>
      <c r="G578" s="20">
        <f t="shared" si="17"/>
        <v>4359.7800000000007</v>
      </c>
    </row>
    <row r="579" spans="1:7" ht="21" customHeight="1">
      <c r="A579" s="1" t="s">
        <v>508</v>
      </c>
      <c r="B579" s="46" t="s">
        <v>36</v>
      </c>
      <c r="C579" s="19" t="s">
        <v>83</v>
      </c>
      <c r="D579" s="19" t="s">
        <v>958</v>
      </c>
      <c r="E579" s="19" t="s">
        <v>843</v>
      </c>
      <c r="F579" s="19" t="s">
        <v>37</v>
      </c>
      <c r="G579" s="20">
        <f>4268.39-60.03+151.42</f>
        <v>4359.7800000000007</v>
      </c>
    </row>
    <row r="580" spans="1:7" ht="125.25" customHeight="1">
      <c r="A580" s="1" t="s">
        <v>509</v>
      </c>
      <c r="B580" s="46" t="s">
        <v>1088</v>
      </c>
      <c r="C580" s="19" t="s">
        <v>83</v>
      </c>
      <c r="D580" s="19" t="s">
        <v>958</v>
      </c>
      <c r="E580" s="19" t="s">
        <v>1089</v>
      </c>
      <c r="F580" s="19"/>
      <c r="G580" s="20">
        <f>G581</f>
        <v>36.799999999999997</v>
      </c>
    </row>
    <row r="581" spans="1:7" ht="47.25" customHeight="1">
      <c r="A581" s="1" t="s">
        <v>510</v>
      </c>
      <c r="B581" s="46" t="s">
        <v>34</v>
      </c>
      <c r="C581" s="19" t="s">
        <v>83</v>
      </c>
      <c r="D581" s="19" t="s">
        <v>958</v>
      </c>
      <c r="E581" s="19" t="s">
        <v>1089</v>
      </c>
      <c r="F581" s="19" t="s">
        <v>35</v>
      </c>
      <c r="G581" s="20">
        <f>G582</f>
        <v>36.799999999999997</v>
      </c>
    </row>
    <row r="582" spans="1:7" ht="21" customHeight="1">
      <c r="A582" s="1" t="s">
        <v>511</v>
      </c>
      <c r="B582" s="46" t="s">
        <v>36</v>
      </c>
      <c r="C582" s="19" t="s">
        <v>83</v>
      </c>
      <c r="D582" s="19" t="s">
        <v>958</v>
      </c>
      <c r="E582" s="19" t="s">
        <v>1089</v>
      </c>
      <c r="F582" s="19" t="s">
        <v>37</v>
      </c>
      <c r="G582" s="20">
        <v>36.799999999999997</v>
      </c>
    </row>
    <row r="583" spans="1:7" ht="25.5" customHeight="1">
      <c r="A583" s="1" t="s">
        <v>512</v>
      </c>
      <c r="B583" s="46" t="s">
        <v>994</v>
      </c>
      <c r="C583" s="32" t="s">
        <v>83</v>
      </c>
      <c r="D583" s="32" t="s">
        <v>43</v>
      </c>
      <c r="E583" s="32" t="s">
        <v>100</v>
      </c>
      <c r="F583" s="19"/>
      <c r="G583" s="20">
        <f>G584</f>
        <v>1774.1299999999999</v>
      </c>
    </row>
    <row r="584" spans="1:7" ht="37.5" customHeight="1">
      <c r="A584" s="1" t="s">
        <v>513</v>
      </c>
      <c r="B584" s="21" t="s">
        <v>85</v>
      </c>
      <c r="C584" s="26">
        <v>760</v>
      </c>
      <c r="D584" s="19" t="s">
        <v>43</v>
      </c>
      <c r="E584" s="19" t="s">
        <v>960</v>
      </c>
      <c r="F584" s="19"/>
      <c r="G584" s="20">
        <f>G585</f>
        <v>1774.1299999999999</v>
      </c>
    </row>
    <row r="585" spans="1:7" ht="32.25" customHeight="1">
      <c r="A585" s="1" t="s">
        <v>514</v>
      </c>
      <c r="B585" s="46" t="s">
        <v>86</v>
      </c>
      <c r="C585" s="26">
        <v>760</v>
      </c>
      <c r="D585" s="19" t="s">
        <v>43</v>
      </c>
      <c r="E585" s="19" t="s">
        <v>961</v>
      </c>
      <c r="F585" s="19"/>
      <c r="G585" s="20">
        <f>G592+G597+G603+G606+G586+G589</f>
        <v>1774.1299999999999</v>
      </c>
    </row>
    <row r="586" spans="1:7" ht="99" customHeight="1">
      <c r="A586" s="1" t="s">
        <v>515</v>
      </c>
      <c r="B586" s="46" t="s">
        <v>236</v>
      </c>
      <c r="C586" s="19" t="s">
        <v>83</v>
      </c>
      <c r="D586" s="19" t="s">
        <v>43</v>
      </c>
      <c r="E586" s="32" t="s">
        <v>962</v>
      </c>
      <c r="F586" s="19"/>
      <c r="G586" s="20">
        <f>G587</f>
        <v>447.31000000000006</v>
      </c>
    </row>
    <row r="587" spans="1:7" ht="52.5" customHeight="1">
      <c r="A587" s="1" t="s">
        <v>516</v>
      </c>
      <c r="B587" s="46" t="s">
        <v>34</v>
      </c>
      <c r="C587" s="19" t="s">
        <v>83</v>
      </c>
      <c r="D587" s="19" t="s">
        <v>43</v>
      </c>
      <c r="E587" s="32" t="s">
        <v>962</v>
      </c>
      <c r="F587" s="19" t="s">
        <v>35</v>
      </c>
      <c r="G587" s="20">
        <f>G588</f>
        <v>447.31000000000006</v>
      </c>
    </row>
    <row r="588" spans="1:7" ht="17.25" customHeight="1">
      <c r="A588" s="1" t="s">
        <v>517</v>
      </c>
      <c r="B588" s="46" t="s">
        <v>36</v>
      </c>
      <c r="C588" s="19" t="s">
        <v>83</v>
      </c>
      <c r="D588" s="19" t="s">
        <v>43</v>
      </c>
      <c r="E588" s="32" t="s">
        <v>962</v>
      </c>
      <c r="F588" s="19" t="s">
        <v>37</v>
      </c>
      <c r="G588" s="20">
        <f>313.05+134.16+0.1</f>
        <v>447.31000000000006</v>
      </c>
    </row>
    <row r="589" spans="1:7" ht="162" customHeight="1">
      <c r="A589" s="1" t="s">
        <v>518</v>
      </c>
      <c r="B589" s="46" t="s">
        <v>237</v>
      </c>
      <c r="C589" s="32" t="s">
        <v>83</v>
      </c>
      <c r="D589" s="32" t="s">
        <v>43</v>
      </c>
      <c r="E589" s="32" t="s">
        <v>963</v>
      </c>
      <c r="F589" s="19"/>
      <c r="G589" s="20">
        <f>G590</f>
        <v>92.320000000000007</v>
      </c>
    </row>
    <row r="590" spans="1:7" ht="36" customHeight="1">
      <c r="A590" s="1" t="s">
        <v>519</v>
      </c>
      <c r="B590" s="33" t="s">
        <v>12</v>
      </c>
      <c r="C590" s="19" t="s">
        <v>83</v>
      </c>
      <c r="D590" s="19" t="s">
        <v>43</v>
      </c>
      <c r="E590" s="32" t="s">
        <v>963</v>
      </c>
      <c r="F590" s="32" t="s">
        <v>13</v>
      </c>
      <c r="G590" s="20">
        <f>G591</f>
        <v>92.320000000000007</v>
      </c>
    </row>
    <row r="591" spans="1:7" ht="30.75" customHeight="1">
      <c r="A591" s="1" t="s">
        <v>520</v>
      </c>
      <c r="B591" s="33" t="s">
        <v>166</v>
      </c>
      <c r="C591" s="19" t="s">
        <v>83</v>
      </c>
      <c r="D591" s="19" t="s">
        <v>43</v>
      </c>
      <c r="E591" s="32" t="s">
        <v>963</v>
      </c>
      <c r="F591" s="32" t="s">
        <v>239</v>
      </c>
      <c r="G591" s="20">
        <f>57.3+24.51+10.51</f>
        <v>92.320000000000007</v>
      </c>
    </row>
    <row r="592" spans="1:7" ht="108" customHeight="1">
      <c r="A592" s="1" t="s">
        <v>521</v>
      </c>
      <c r="B592" s="46" t="s">
        <v>964</v>
      </c>
      <c r="C592" s="32" t="s">
        <v>83</v>
      </c>
      <c r="D592" s="32" t="s">
        <v>43</v>
      </c>
      <c r="E592" s="32" t="s">
        <v>965</v>
      </c>
      <c r="F592" s="19"/>
      <c r="G592" s="20">
        <f>G595+G593</f>
        <v>1234.5</v>
      </c>
    </row>
    <row r="593" spans="1:7" ht="30.75" customHeight="1">
      <c r="A593" s="1" t="s">
        <v>522</v>
      </c>
      <c r="B593" s="33" t="s">
        <v>12</v>
      </c>
      <c r="C593" s="32" t="s">
        <v>83</v>
      </c>
      <c r="D593" s="32" t="s">
        <v>43</v>
      </c>
      <c r="E593" s="32" t="s">
        <v>965</v>
      </c>
      <c r="F593" s="19" t="s">
        <v>13</v>
      </c>
      <c r="G593" s="20">
        <f>G594</f>
        <v>191</v>
      </c>
    </row>
    <row r="594" spans="1:7" ht="35.25" customHeight="1">
      <c r="A594" s="1" t="s">
        <v>523</v>
      </c>
      <c r="B594" s="33" t="s">
        <v>166</v>
      </c>
      <c r="C594" s="32" t="s">
        <v>83</v>
      </c>
      <c r="D594" s="32" t="s">
        <v>43</v>
      </c>
      <c r="E594" s="32" t="s">
        <v>965</v>
      </c>
      <c r="F594" s="19" t="s">
        <v>239</v>
      </c>
      <c r="G594" s="20">
        <v>191</v>
      </c>
    </row>
    <row r="595" spans="1:7" ht="32.25" customHeight="1">
      <c r="A595" s="1" t="s">
        <v>524</v>
      </c>
      <c r="B595" s="46" t="s">
        <v>34</v>
      </c>
      <c r="C595" s="19" t="s">
        <v>83</v>
      </c>
      <c r="D595" s="19" t="s">
        <v>43</v>
      </c>
      <c r="E595" s="32" t="s">
        <v>965</v>
      </c>
      <c r="F595" s="19" t="s">
        <v>35</v>
      </c>
      <c r="G595" s="20">
        <f>G596</f>
        <v>1043.5</v>
      </c>
    </row>
    <row r="596" spans="1:7" ht="24" customHeight="1">
      <c r="A596" s="1" t="s">
        <v>525</v>
      </c>
      <c r="B596" s="46" t="s">
        <v>36</v>
      </c>
      <c r="C596" s="19" t="s">
        <v>83</v>
      </c>
      <c r="D596" s="19" t="s">
        <v>43</v>
      </c>
      <c r="E596" s="32" t="s">
        <v>965</v>
      </c>
      <c r="F596" s="19" t="s">
        <v>37</v>
      </c>
      <c r="G596" s="20">
        <v>1043.5</v>
      </c>
    </row>
    <row r="597" spans="1:7" ht="135" hidden="1" customHeight="1">
      <c r="A597" s="1" t="s">
        <v>526</v>
      </c>
      <c r="B597" s="46" t="s">
        <v>236</v>
      </c>
      <c r="C597" s="19" t="s">
        <v>83</v>
      </c>
      <c r="D597" s="19" t="s">
        <v>43</v>
      </c>
      <c r="E597" s="32" t="s">
        <v>101</v>
      </c>
      <c r="F597" s="19"/>
      <c r="G597" s="20">
        <f>G598+G600</f>
        <v>0</v>
      </c>
    </row>
    <row r="598" spans="1:7" ht="37.5" hidden="1" customHeight="1">
      <c r="A598" s="1" t="s">
        <v>527</v>
      </c>
      <c r="B598" s="46" t="s">
        <v>71</v>
      </c>
      <c r="C598" s="19" t="s">
        <v>83</v>
      </c>
      <c r="D598" s="19" t="s">
        <v>43</v>
      </c>
      <c r="E598" s="32" t="s">
        <v>101</v>
      </c>
      <c r="F598" s="32" t="s">
        <v>72</v>
      </c>
      <c r="G598" s="20">
        <f>G599</f>
        <v>0</v>
      </c>
    </row>
    <row r="599" spans="1:7" ht="29.25" hidden="1" customHeight="1">
      <c r="A599" s="1" t="s">
        <v>528</v>
      </c>
      <c r="B599" s="46" t="s">
        <v>73</v>
      </c>
      <c r="C599" s="19" t="s">
        <v>83</v>
      </c>
      <c r="D599" s="19" t="s">
        <v>43</v>
      </c>
      <c r="E599" s="32" t="s">
        <v>101</v>
      </c>
      <c r="F599" s="32" t="s">
        <v>74</v>
      </c>
      <c r="G599" s="20">
        <v>0</v>
      </c>
    </row>
    <row r="600" spans="1:7" ht="47.25" hidden="1">
      <c r="A600" s="1" t="s">
        <v>529</v>
      </c>
      <c r="B600" s="46" t="s">
        <v>34</v>
      </c>
      <c r="C600" s="19" t="s">
        <v>83</v>
      </c>
      <c r="D600" s="19" t="s">
        <v>43</v>
      </c>
      <c r="E600" s="32" t="s">
        <v>101</v>
      </c>
      <c r="F600" s="19" t="s">
        <v>35</v>
      </c>
      <c r="G600" s="20">
        <f>G601</f>
        <v>0</v>
      </c>
    </row>
    <row r="601" spans="1:7" ht="30.75" hidden="1" customHeight="1">
      <c r="A601" s="1" t="s">
        <v>530</v>
      </c>
      <c r="B601" s="46" t="s">
        <v>36</v>
      </c>
      <c r="C601" s="19" t="s">
        <v>83</v>
      </c>
      <c r="D601" s="19" t="s">
        <v>43</v>
      </c>
      <c r="E601" s="32" t="s">
        <v>101</v>
      </c>
      <c r="F601" s="19" t="s">
        <v>37</v>
      </c>
      <c r="G601" s="20">
        <f>G602</f>
        <v>0</v>
      </c>
    </row>
    <row r="602" spans="1:7" ht="31.5" hidden="1">
      <c r="A602" s="1" t="s">
        <v>531</v>
      </c>
      <c r="B602" s="25" t="s">
        <v>41</v>
      </c>
      <c r="C602" s="19" t="s">
        <v>83</v>
      </c>
      <c r="D602" s="19" t="s">
        <v>43</v>
      </c>
      <c r="E602" s="32" t="s">
        <v>101</v>
      </c>
      <c r="F602" s="19" t="s">
        <v>42</v>
      </c>
      <c r="G602" s="20">
        <v>0</v>
      </c>
    </row>
    <row r="603" spans="1:7" ht="33" hidden="1" customHeight="1">
      <c r="A603" s="1" t="s">
        <v>532</v>
      </c>
      <c r="B603" s="46" t="s">
        <v>102</v>
      </c>
      <c r="C603" s="19" t="s">
        <v>83</v>
      </c>
      <c r="D603" s="32" t="s">
        <v>43</v>
      </c>
      <c r="E603" s="32" t="s">
        <v>103</v>
      </c>
      <c r="F603" s="19"/>
      <c r="G603" s="20">
        <f>G604</f>
        <v>0</v>
      </c>
    </row>
    <row r="604" spans="1:7" ht="33.75" hidden="1" customHeight="1">
      <c r="A604" s="1" t="s">
        <v>533</v>
      </c>
      <c r="B604" s="33" t="s">
        <v>12</v>
      </c>
      <c r="C604" s="19" t="s">
        <v>83</v>
      </c>
      <c r="D604" s="19" t="s">
        <v>43</v>
      </c>
      <c r="E604" s="32" t="s">
        <v>103</v>
      </c>
      <c r="F604" s="32" t="s">
        <v>13</v>
      </c>
      <c r="G604" s="20">
        <f>G605</f>
        <v>0</v>
      </c>
    </row>
    <row r="605" spans="1:7" ht="37.5" hidden="1" customHeight="1">
      <c r="A605" s="1" t="s">
        <v>534</v>
      </c>
      <c r="B605" s="33" t="s">
        <v>166</v>
      </c>
      <c r="C605" s="19" t="s">
        <v>83</v>
      </c>
      <c r="D605" s="19" t="s">
        <v>43</v>
      </c>
      <c r="E605" s="32" t="s">
        <v>103</v>
      </c>
      <c r="F605" s="32" t="s">
        <v>239</v>
      </c>
      <c r="G605" s="20">
        <v>0</v>
      </c>
    </row>
    <row r="606" spans="1:7" ht="26.25" hidden="1" customHeight="1">
      <c r="A606" s="1" t="s">
        <v>535</v>
      </c>
      <c r="B606" s="46" t="s">
        <v>237</v>
      </c>
      <c r="C606" s="32" t="s">
        <v>83</v>
      </c>
      <c r="D606" s="32" t="s">
        <v>43</v>
      </c>
      <c r="E606" s="32" t="s">
        <v>104</v>
      </c>
      <c r="F606" s="19"/>
      <c r="G606" s="20">
        <f>G607</f>
        <v>0</v>
      </c>
    </row>
    <row r="607" spans="1:7" ht="43.5" hidden="1" customHeight="1">
      <c r="A607" s="1" t="s">
        <v>536</v>
      </c>
      <c r="B607" s="33" t="s">
        <v>12</v>
      </c>
      <c r="C607" s="19" t="s">
        <v>83</v>
      </c>
      <c r="D607" s="19" t="s">
        <v>43</v>
      </c>
      <c r="E607" s="32" t="s">
        <v>104</v>
      </c>
      <c r="F607" s="32" t="s">
        <v>13</v>
      </c>
      <c r="G607" s="20">
        <f>G608</f>
        <v>0</v>
      </c>
    </row>
    <row r="608" spans="1:7" ht="48.75" hidden="1" customHeight="1">
      <c r="A608" s="1" t="s">
        <v>537</v>
      </c>
      <c r="B608" s="33" t="s">
        <v>166</v>
      </c>
      <c r="C608" s="19" t="s">
        <v>83</v>
      </c>
      <c r="D608" s="19" t="s">
        <v>43</v>
      </c>
      <c r="E608" s="32" t="s">
        <v>104</v>
      </c>
      <c r="F608" s="32" t="s">
        <v>239</v>
      </c>
      <c r="G608" s="20"/>
    </row>
    <row r="609" spans="1:7" ht="24.75" customHeight="1">
      <c r="A609" s="1" t="s">
        <v>526</v>
      </c>
      <c r="B609" s="46" t="s">
        <v>105</v>
      </c>
      <c r="C609" s="32" t="s">
        <v>83</v>
      </c>
      <c r="D609" s="32" t="s">
        <v>106</v>
      </c>
      <c r="E609" s="32"/>
      <c r="F609" s="19"/>
      <c r="G609" s="20">
        <f>G610+G664+G669+G674</f>
        <v>19463.52</v>
      </c>
    </row>
    <row r="610" spans="1:7" ht="31.5">
      <c r="A610" s="1" t="s">
        <v>527</v>
      </c>
      <c r="B610" s="21" t="s">
        <v>85</v>
      </c>
      <c r="C610" s="26">
        <v>760</v>
      </c>
      <c r="D610" s="19" t="s">
        <v>106</v>
      </c>
      <c r="E610" s="19" t="s">
        <v>841</v>
      </c>
      <c r="F610" s="19"/>
      <c r="G610" s="20">
        <f>G611+G626+G632+G619</f>
        <v>19381.060000000001</v>
      </c>
    </row>
    <row r="611" spans="1:7" ht="33" customHeight="1">
      <c r="A611" s="1" t="s">
        <v>528</v>
      </c>
      <c r="B611" s="46" t="s">
        <v>86</v>
      </c>
      <c r="C611" s="26">
        <v>760</v>
      </c>
      <c r="D611" s="19" t="s">
        <v>106</v>
      </c>
      <c r="E611" s="19" t="s">
        <v>842</v>
      </c>
      <c r="F611" s="19"/>
      <c r="G611" s="20">
        <f>G612</f>
        <v>80</v>
      </c>
    </row>
    <row r="612" spans="1:7" ht="84.75" customHeight="1">
      <c r="A612" s="1" t="s">
        <v>529</v>
      </c>
      <c r="B612" s="46" t="s">
        <v>107</v>
      </c>
      <c r="C612" s="19" t="s">
        <v>83</v>
      </c>
      <c r="D612" s="19" t="s">
        <v>106</v>
      </c>
      <c r="E612" s="32" t="s">
        <v>857</v>
      </c>
      <c r="F612" s="19"/>
      <c r="G612" s="20">
        <f>G613+G617+G615</f>
        <v>80</v>
      </c>
    </row>
    <row r="613" spans="1:7" ht="0.75" hidden="1" customHeight="1">
      <c r="A613" s="1" t="s">
        <v>530</v>
      </c>
      <c r="B613" s="46" t="s">
        <v>71</v>
      </c>
      <c r="C613" s="19" t="s">
        <v>83</v>
      </c>
      <c r="D613" s="19" t="s">
        <v>106</v>
      </c>
      <c r="E613" s="32" t="s">
        <v>108</v>
      </c>
      <c r="F613" s="32" t="s">
        <v>72</v>
      </c>
      <c r="G613" s="20">
        <f>G614</f>
        <v>0</v>
      </c>
    </row>
    <row r="614" spans="1:7" ht="47.25" hidden="1">
      <c r="A614" s="1" t="s">
        <v>531</v>
      </c>
      <c r="B614" s="46" t="s">
        <v>73</v>
      </c>
      <c r="C614" s="19" t="s">
        <v>83</v>
      </c>
      <c r="D614" s="19" t="s">
        <v>106</v>
      </c>
      <c r="E614" s="32" t="s">
        <v>108</v>
      </c>
      <c r="F614" s="32" t="s">
        <v>74</v>
      </c>
      <c r="G614" s="20">
        <v>0</v>
      </c>
    </row>
    <row r="615" spans="1:7" ht="31.5">
      <c r="A615" s="1" t="s">
        <v>530</v>
      </c>
      <c r="B615" s="27" t="s">
        <v>925</v>
      </c>
      <c r="C615" s="19" t="s">
        <v>83</v>
      </c>
      <c r="D615" s="19" t="s">
        <v>106</v>
      </c>
      <c r="E615" s="32" t="s">
        <v>857</v>
      </c>
      <c r="F615" s="32" t="s">
        <v>72</v>
      </c>
      <c r="G615" s="20">
        <f>G616</f>
        <v>6.5</v>
      </c>
    </row>
    <row r="616" spans="1:7" ht="47.25">
      <c r="A616" s="1" t="s">
        <v>531</v>
      </c>
      <c r="B616" s="21" t="s">
        <v>73</v>
      </c>
      <c r="C616" s="19" t="s">
        <v>83</v>
      </c>
      <c r="D616" s="19" t="s">
        <v>106</v>
      </c>
      <c r="E616" s="32" t="s">
        <v>857</v>
      </c>
      <c r="F616" s="32" t="s">
        <v>74</v>
      </c>
      <c r="G616" s="20">
        <v>6.5</v>
      </c>
    </row>
    <row r="617" spans="1:7" ht="31.5">
      <c r="A617" s="1" t="s">
        <v>532</v>
      </c>
      <c r="B617" s="33" t="s">
        <v>12</v>
      </c>
      <c r="C617" s="19" t="s">
        <v>83</v>
      </c>
      <c r="D617" s="19" t="s">
        <v>106</v>
      </c>
      <c r="E617" s="32" t="s">
        <v>857</v>
      </c>
      <c r="F617" s="32" t="s">
        <v>13</v>
      </c>
      <c r="G617" s="20">
        <f>G618</f>
        <v>73.5</v>
      </c>
    </row>
    <row r="618" spans="1:7">
      <c r="A618" s="1" t="s">
        <v>533</v>
      </c>
      <c r="B618" s="46" t="s">
        <v>599</v>
      </c>
      <c r="C618" s="19" t="s">
        <v>83</v>
      </c>
      <c r="D618" s="19" t="s">
        <v>106</v>
      </c>
      <c r="E618" s="32" t="s">
        <v>857</v>
      </c>
      <c r="F618" s="32" t="s">
        <v>410</v>
      </c>
      <c r="G618" s="20">
        <v>73.5</v>
      </c>
    </row>
    <row r="619" spans="1:7" ht="31.5" hidden="1">
      <c r="A619" s="1" t="s">
        <v>534</v>
      </c>
      <c r="B619" s="25" t="s">
        <v>93</v>
      </c>
      <c r="C619" s="19" t="s">
        <v>83</v>
      </c>
      <c r="D619" s="19" t="s">
        <v>106</v>
      </c>
      <c r="E619" s="19" t="s">
        <v>94</v>
      </c>
      <c r="F619" s="32"/>
      <c r="G619" s="20">
        <f>G623+G620</f>
        <v>0</v>
      </c>
    </row>
    <row r="620" spans="1:7" ht="82.5" hidden="1" customHeight="1">
      <c r="A620" s="1" t="s">
        <v>535</v>
      </c>
      <c r="B620" s="46" t="s">
        <v>99</v>
      </c>
      <c r="C620" s="19" t="s">
        <v>83</v>
      </c>
      <c r="D620" s="19" t="s">
        <v>106</v>
      </c>
      <c r="E620" s="19" t="s">
        <v>242</v>
      </c>
      <c r="F620" s="32"/>
      <c r="G620" s="20">
        <f>G621</f>
        <v>0</v>
      </c>
    </row>
    <row r="621" spans="1:7" ht="94.5" hidden="1">
      <c r="A621" s="1" t="s">
        <v>536</v>
      </c>
      <c r="B621" s="46" t="s">
        <v>88</v>
      </c>
      <c r="C621" s="19" t="s">
        <v>83</v>
      </c>
      <c r="D621" s="19" t="s">
        <v>106</v>
      </c>
      <c r="E621" s="19" t="s">
        <v>242</v>
      </c>
      <c r="F621" s="32" t="s">
        <v>48</v>
      </c>
      <c r="G621" s="20">
        <f>G622</f>
        <v>0</v>
      </c>
    </row>
    <row r="622" spans="1:7" ht="31.5" hidden="1">
      <c r="A622" s="1" t="s">
        <v>537</v>
      </c>
      <c r="B622" s="21" t="s">
        <v>69</v>
      </c>
      <c r="C622" s="19" t="s">
        <v>83</v>
      </c>
      <c r="D622" s="19" t="s">
        <v>106</v>
      </c>
      <c r="E622" s="19" t="s">
        <v>242</v>
      </c>
      <c r="F622" s="32" t="s">
        <v>70</v>
      </c>
      <c r="G622" s="55">
        <v>0</v>
      </c>
    </row>
    <row r="623" spans="1:7" ht="78.75" hidden="1">
      <c r="A623" s="1" t="s">
        <v>1045</v>
      </c>
      <c r="B623" s="46" t="s">
        <v>109</v>
      </c>
      <c r="C623" s="19" t="s">
        <v>83</v>
      </c>
      <c r="D623" s="19" t="s">
        <v>106</v>
      </c>
      <c r="E623" s="19" t="s">
        <v>110</v>
      </c>
      <c r="F623" s="19"/>
      <c r="G623" s="20">
        <f>G624</f>
        <v>0</v>
      </c>
    </row>
    <row r="624" spans="1:7" ht="31.5" hidden="1">
      <c r="A624" s="1" t="s">
        <v>538</v>
      </c>
      <c r="B624" s="46" t="s">
        <v>71</v>
      </c>
      <c r="C624" s="19" t="s">
        <v>83</v>
      </c>
      <c r="D624" s="19" t="s">
        <v>106</v>
      </c>
      <c r="E624" s="19" t="s">
        <v>110</v>
      </c>
      <c r="F624" s="32" t="s">
        <v>72</v>
      </c>
      <c r="G624" s="20">
        <f>G625</f>
        <v>0</v>
      </c>
    </row>
    <row r="625" spans="1:7" ht="47.25" hidden="1">
      <c r="A625" s="1" t="s">
        <v>539</v>
      </c>
      <c r="B625" s="46" t="s">
        <v>73</v>
      </c>
      <c r="C625" s="19" t="s">
        <v>83</v>
      </c>
      <c r="D625" s="19" t="s">
        <v>106</v>
      </c>
      <c r="E625" s="19" t="s">
        <v>110</v>
      </c>
      <c r="F625" s="32" t="s">
        <v>74</v>
      </c>
      <c r="G625" s="55">
        <v>0</v>
      </c>
    </row>
    <row r="626" spans="1:7" ht="47.25">
      <c r="A626" s="1" t="s">
        <v>534</v>
      </c>
      <c r="B626" s="46" t="s">
        <v>111</v>
      </c>
      <c r="C626" s="32" t="s">
        <v>83</v>
      </c>
      <c r="D626" s="32" t="s">
        <v>106</v>
      </c>
      <c r="E626" s="32" t="s">
        <v>858</v>
      </c>
      <c r="F626" s="19"/>
      <c r="G626" s="20">
        <f>G627</f>
        <v>1280.0999999999999</v>
      </c>
    </row>
    <row r="627" spans="1:7" ht="126">
      <c r="A627" s="1" t="s">
        <v>535</v>
      </c>
      <c r="B627" s="46" t="s">
        <v>112</v>
      </c>
      <c r="C627" s="19" t="s">
        <v>83</v>
      </c>
      <c r="D627" s="19" t="s">
        <v>106</v>
      </c>
      <c r="E627" s="19" t="s">
        <v>859</v>
      </c>
      <c r="F627" s="19"/>
      <c r="G627" s="20">
        <f>G628+G630</f>
        <v>1280.0999999999999</v>
      </c>
    </row>
    <row r="628" spans="1:7" ht="81" customHeight="1">
      <c r="A628" s="1" t="s">
        <v>536</v>
      </c>
      <c r="B628" s="46" t="s">
        <v>88</v>
      </c>
      <c r="C628" s="19" t="s">
        <v>83</v>
      </c>
      <c r="D628" s="19" t="s">
        <v>106</v>
      </c>
      <c r="E628" s="19" t="s">
        <v>859</v>
      </c>
      <c r="F628" s="32" t="s">
        <v>48</v>
      </c>
      <c r="G628" s="20">
        <f>G629</f>
        <v>850.88</v>
      </c>
    </row>
    <row r="629" spans="1:7" ht="31.5">
      <c r="A629" s="1" t="s">
        <v>537</v>
      </c>
      <c r="B629" s="21" t="s">
        <v>69</v>
      </c>
      <c r="C629" s="19" t="s">
        <v>83</v>
      </c>
      <c r="D629" s="19" t="s">
        <v>106</v>
      </c>
      <c r="E629" s="19" t="s">
        <v>859</v>
      </c>
      <c r="F629" s="32" t="s">
        <v>70</v>
      </c>
      <c r="G629" s="20">
        <v>850.88</v>
      </c>
    </row>
    <row r="630" spans="1:7" ht="31.5">
      <c r="A630" s="1" t="s">
        <v>1045</v>
      </c>
      <c r="B630" s="27" t="s">
        <v>925</v>
      </c>
      <c r="C630" s="19" t="s">
        <v>83</v>
      </c>
      <c r="D630" s="19" t="s">
        <v>106</v>
      </c>
      <c r="E630" s="19" t="s">
        <v>859</v>
      </c>
      <c r="F630" s="32" t="s">
        <v>72</v>
      </c>
      <c r="G630" s="20">
        <f>G631</f>
        <v>429.22</v>
      </c>
    </row>
    <row r="631" spans="1:7" ht="47.25">
      <c r="A631" s="1" t="s">
        <v>538</v>
      </c>
      <c r="B631" s="46" t="s">
        <v>73</v>
      </c>
      <c r="C631" s="19" t="s">
        <v>83</v>
      </c>
      <c r="D631" s="19" t="s">
        <v>106</v>
      </c>
      <c r="E631" s="19" t="s">
        <v>859</v>
      </c>
      <c r="F631" s="32" t="s">
        <v>74</v>
      </c>
      <c r="G631" s="20">
        <v>429.22</v>
      </c>
    </row>
    <row r="632" spans="1:7" ht="47.25">
      <c r="A632" s="1" t="s">
        <v>539</v>
      </c>
      <c r="B632" s="46" t="s">
        <v>113</v>
      </c>
      <c r="C632" s="32" t="s">
        <v>83</v>
      </c>
      <c r="D632" s="32" t="s">
        <v>106</v>
      </c>
      <c r="E632" s="32" t="s">
        <v>860</v>
      </c>
      <c r="F632" s="19"/>
      <c r="G632" s="20">
        <f>G633+G638+G645+G652+G661</f>
        <v>18020.960000000003</v>
      </c>
    </row>
    <row r="633" spans="1:7" ht="108.75" customHeight="1">
      <c r="A633" s="1" t="s">
        <v>540</v>
      </c>
      <c r="B633" s="49" t="s">
        <v>114</v>
      </c>
      <c r="C633" s="19" t="s">
        <v>83</v>
      </c>
      <c r="D633" s="19" t="s">
        <v>106</v>
      </c>
      <c r="E633" s="19" t="s">
        <v>861</v>
      </c>
      <c r="F633" s="19"/>
      <c r="G633" s="20">
        <f>G634+G636</f>
        <v>1816.82</v>
      </c>
    </row>
    <row r="634" spans="1:7" ht="78.75" customHeight="1">
      <c r="A634" s="1" t="s">
        <v>541</v>
      </c>
      <c r="B634" s="46" t="s">
        <v>88</v>
      </c>
      <c r="C634" s="26">
        <v>760</v>
      </c>
      <c r="D634" s="19" t="s">
        <v>106</v>
      </c>
      <c r="E634" s="19" t="s">
        <v>861</v>
      </c>
      <c r="F634" s="32" t="s">
        <v>48</v>
      </c>
      <c r="G634" s="20">
        <f>G635</f>
        <v>1735.52</v>
      </c>
    </row>
    <row r="635" spans="1:7" ht="31.5">
      <c r="A635" s="1" t="s">
        <v>542</v>
      </c>
      <c r="B635" s="21" t="s">
        <v>69</v>
      </c>
      <c r="C635" s="26">
        <v>760</v>
      </c>
      <c r="D635" s="19" t="s">
        <v>106</v>
      </c>
      <c r="E635" s="19" t="s">
        <v>861</v>
      </c>
      <c r="F635" s="32" t="s">
        <v>70</v>
      </c>
      <c r="G635" s="20">
        <f>1705.6-0.08+30</f>
        <v>1735.52</v>
      </c>
    </row>
    <row r="636" spans="1:7" ht="31.5">
      <c r="A636" s="1" t="s">
        <v>543</v>
      </c>
      <c r="B636" s="27" t="s">
        <v>925</v>
      </c>
      <c r="C636" s="19" t="s">
        <v>83</v>
      </c>
      <c r="D636" s="19" t="s">
        <v>106</v>
      </c>
      <c r="E636" s="19" t="s">
        <v>861</v>
      </c>
      <c r="F636" s="32" t="s">
        <v>72</v>
      </c>
      <c r="G636" s="20">
        <f>G637</f>
        <v>81.3</v>
      </c>
    </row>
    <row r="637" spans="1:7" ht="47.25">
      <c r="A637" s="1" t="s">
        <v>544</v>
      </c>
      <c r="B637" s="46" t="s">
        <v>73</v>
      </c>
      <c r="C637" s="26">
        <v>760</v>
      </c>
      <c r="D637" s="19" t="s">
        <v>106</v>
      </c>
      <c r="E637" s="19" t="s">
        <v>861</v>
      </c>
      <c r="F637" s="32" t="s">
        <v>74</v>
      </c>
      <c r="G637" s="20">
        <v>81.3</v>
      </c>
    </row>
    <row r="638" spans="1:7" ht="110.25">
      <c r="A638" s="1" t="s">
        <v>545</v>
      </c>
      <c r="B638" s="46" t="s">
        <v>115</v>
      </c>
      <c r="C638" s="19" t="s">
        <v>83</v>
      </c>
      <c r="D638" s="19" t="s">
        <v>106</v>
      </c>
      <c r="E638" s="19" t="s">
        <v>862</v>
      </c>
      <c r="F638" s="19"/>
      <c r="G638" s="20">
        <f>G639+G641+G643</f>
        <v>10186.240000000002</v>
      </c>
    </row>
    <row r="639" spans="1:7" ht="81.75" customHeight="1">
      <c r="A639" s="1" t="s">
        <v>546</v>
      </c>
      <c r="B639" s="46" t="s">
        <v>88</v>
      </c>
      <c r="C639" s="26">
        <v>760</v>
      </c>
      <c r="D639" s="19" t="s">
        <v>106</v>
      </c>
      <c r="E639" s="19" t="s">
        <v>862</v>
      </c>
      <c r="F639" s="32" t="s">
        <v>48</v>
      </c>
      <c r="G639" s="20">
        <f>G640</f>
        <v>6426</v>
      </c>
    </row>
    <row r="640" spans="1:7" ht="31.5">
      <c r="A640" s="1" t="s">
        <v>547</v>
      </c>
      <c r="B640" s="46" t="s">
        <v>49</v>
      </c>
      <c r="C640" s="26">
        <v>760</v>
      </c>
      <c r="D640" s="19" t="s">
        <v>106</v>
      </c>
      <c r="E640" s="19" t="s">
        <v>862</v>
      </c>
      <c r="F640" s="32" t="s">
        <v>50</v>
      </c>
      <c r="G640" s="20">
        <f>6402.88+0.12+23</f>
        <v>6426</v>
      </c>
    </row>
    <row r="641" spans="1:7" ht="31.5">
      <c r="A641" s="1" t="s">
        <v>548</v>
      </c>
      <c r="B641" s="27" t="s">
        <v>925</v>
      </c>
      <c r="C641" s="19" t="s">
        <v>83</v>
      </c>
      <c r="D641" s="19" t="s">
        <v>106</v>
      </c>
      <c r="E641" s="19" t="s">
        <v>862</v>
      </c>
      <c r="F641" s="32" t="s">
        <v>72</v>
      </c>
      <c r="G641" s="20">
        <f>G642</f>
        <v>3743.79</v>
      </c>
    </row>
    <row r="642" spans="1:7" ht="47.25">
      <c r="A642" s="1" t="s">
        <v>549</v>
      </c>
      <c r="B642" s="46" t="s">
        <v>73</v>
      </c>
      <c r="C642" s="26">
        <v>760</v>
      </c>
      <c r="D642" s="19" t="s">
        <v>106</v>
      </c>
      <c r="E642" s="19" t="s">
        <v>862</v>
      </c>
      <c r="F642" s="32" t="s">
        <v>74</v>
      </c>
      <c r="G642" s="20">
        <f>2623.63+114.41+1005.75</f>
        <v>3743.79</v>
      </c>
    </row>
    <row r="643" spans="1:7">
      <c r="A643" s="1" t="s">
        <v>550</v>
      </c>
      <c r="B643" s="27" t="s">
        <v>158</v>
      </c>
      <c r="C643" s="26">
        <v>760</v>
      </c>
      <c r="D643" s="19" t="s">
        <v>106</v>
      </c>
      <c r="E643" s="19" t="s">
        <v>862</v>
      </c>
      <c r="F643" s="32" t="s">
        <v>470</v>
      </c>
      <c r="G643" s="20">
        <f>G644</f>
        <v>16.450000000000003</v>
      </c>
    </row>
    <row r="644" spans="1:7">
      <c r="A644" s="1" t="s">
        <v>551</v>
      </c>
      <c r="B644" s="27" t="s">
        <v>159</v>
      </c>
      <c r="C644" s="26">
        <v>760</v>
      </c>
      <c r="D644" s="19" t="s">
        <v>106</v>
      </c>
      <c r="E644" s="19" t="s">
        <v>862</v>
      </c>
      <c r="F644" s="32" t="s">
        <v>471</v>
      </c>
      <c r="G644" s="20">
        <f>40-26.4+2.85</f>
        <v>16.450000000000003</v>
      </c>
    </row>
    <row r="645" spans="1:7" ht="110.25">
      <c r="A645" s="1" t="s">
        <v>552</v>
      </c>
      <c r="B645" s="46" t="s">
        <v>115</v>
      </c>
      <c r="C645" s="19" t="s">
        <v>83</v>
      </c>
      <c r="D645" s="19" t="s">
        <v>106</v>
      </c>
      <c r="E645" s="19" t="s">
        <v>863</v>
      </c>
      <c r="F645" s="19"/>
      <c r="G645" s="20">
        <f>G646+G648+G650</f>
        <v>5047.3399999999992</v>
      </c>
    </row>
    <row r="646" spans="1:7" ht="94.5">
      <c r="A646" s="1" t="s">
        <v>553</v>
      </c>
      <c r="B646" s="46" t="s">
        <v>88</v>
      </c>
      <c r="C646" s="26">
        <v>760</v>
      </c>
      <c r="D646" s="19" t="s">
        <v>106</v>
      </c>
      <c r="E646" s="19" t="s">
        <v>863</v>
      </c>
      <c r="F646" s="32" t="s">
        <v>48</v>
      </c>
      <c r="G646" s="20">
        <f>G647</f>
        <v>4711.5599999999995</v>
      </c>
    </row>
    <row r="647" spans="1:7" ht="31.5">
      <c r="A647" s="1" t="s">
        <v>554</v>
      </c>
      <c r="B647" s="46" t="s">
        <v>49</v>
      </c>
      <c r="C647" s="26">
        <v>760</v>
      </c>
      <c r="D647" s="19" t="s">
        <v>106</v>
      </c>
      <c r="E647" s="19" t="s">
        <v>863</v>
      </c>
      <c r="F647" s="32" t="s">
        <v>50</v>
      </c>
      <c r="G647" s="20">
        <f>4706.57+4.99</f>
        <v>4711.5599999999995</v>
      </c>
    </row>
    <row r="648" spans="1:7" ht="31.5">
      <c r="A648" s="1" t="s">
        <v>909</v>
      </c>
      <c r="B648" s="27" t="s">
        <v>925</v>
      </c>
      <c r="C648" s="19" t="s">
        <v>83</v>
      </c>
      <c r="D648" s="19" t="s">
        <v>106</v>
      </c>
      <c r="E648" s="19" t="s">
        <v>863</v>
      </c>
      <c r="F648" s="32" t="s">
        <v>72</v>
      </c>
      <c r="G648" s="20">
        <f>G649</f>
        <v>331.46000000000004</v>
      </c>
    </row>
    <row r="649" spans="1:7" ht="47.25">
      <c r="A649" s="1" t="s">
        <v>555</v>
      </c>
      <c r="B649" s="46" t="s">
        <v>73</v>
      </c>
      <c r="C649" s="26">
        <v>760</v>
      </c>
      <c r="D649" s="19" t="s">
        <v>106</v>
      </c>
      <c r="E649" s="19" t="s">
        <v>863</v>
      </c>
      <c r="F649" s="32" t="s">
        <v>74</v>
      </c>
      <c r="G649" s="20">
        <f>374.93-43.47</f>
        <v>331.46000000000004</v>
      </c>
    </row>
    <row r="650" spans="1:7">
      <c r="A650" s="1" t="s">
        <v>556</v>
      </c>
      <c r="B650" s="27" t="s">
        <v>158</v>
      </c>
      <c r="C650" s="26">
        <v>760</v>
      </c>
      <c r="D650" s="19" t="s">
        <v>106</v>
      </c>
      <c r="E650" s="19" t="s">
        <v>863</v>
      </c>
      <c r="F650" s="32" t="s">
        <v>470</v>
      </c>
      <c r="G650" s="20">
        <f>G651</f>
        <v>4.32</v>
      </c>
    </row>
    <row r="651" spans="1:7">
      <c r="A651" s="1" t="s">
        <v>557</v>
      </c>
      <c r="B651" s="27" t="s">
        <v>159</v>
      </c>
      <c r="C651" s="26">
        <v>760</v>
      </c>
      <c r="D651" s="19" t="s">
        <v>106</v>
      </c>
      <c r="E651" s="19" t="s">
        <v>863</v>
      </c>
      <c r="F651" s="32" t="s">
        <v>471</v>
      </c>
      <c r="G651" s="20">
        <v>4.32</v>
      </c>
    </row>
    <row r="652" spans="1:7" ht="110.25">
      <c r="A652" s="1" t="s">
        <v>558</v>
      </c>
      <c r="B652" s="46" t="s">
        <v>115</v>
      </c>
      <c r="C652" s="19" t="s">
        <v>83</v>
      </c>
      <c r="D652" s="19" t="s">
        <v>106</v>
      </c>
      <c r="E652" s="19" t="s">
        <v>864</v>
      </c>
      <c r="F652" s="19"/>
      <c r="G652" s="20">
        <f>G653+G655</f>
        <v>881.16000000000008</v>
      </c>
    </row>
    <row r="653" spans="1:7" ht="81" customHeight="1">
      <c r="A653" s="1" t="s">
        <v>559</v>
      </c>
      <c r="B653" s="46" t="s">
        <v>88</v>
      </c>
      <c r="C653" s="26">
        <v>760</v>
      </c>
      <c r="D653" s="19" t="s">
        <v>106</v>
      </c>
      <c r="E653" s="19" t="s">
        <v>864</v>
      </c>
      <c r="F653" s="32" t="s">
        <v>48</v>
      </c>
      <c r="G653" s="20">
        <f>G654</f>
        <v>824.91000000000008</v>
      </c>
    </row>
    <row r="654" spans="1:7" ht="31.5">
      <c r="A654" s="1" t="s">
        <v>560</v>
      </c>
      <c r="B654" s="46" t="s">
        <v>49</v>
      </c>
      <c r="C654" s="26">
        <v>760</v>
      </c>
      <c r="D654" s="19" t="s">
        <v>106</v>
      </c>
      <c r="E654" s="19" t="s">
        <v>864</v>
      </c>
      <c r="F654" s="32" t="s">
        <v>50</v>
      </c>
      <c r="G654" s="20">
        <f>810.94+13.97</f>
        <v>824.91000000000008</v>
      </c>
    </row>
    <row r="655" spans="1:7" ht="31.5">
      <c r="A655" s="1" t="s">
        <v>561</v>
      </c>
      <c r="B655" s="27" t="s">
        <v>925</v>
      </c>
      <c r="C655" s="19" t="s">
        <v>83</v>
      </c>
      <c r="D655" s="19" t="s">
        <v>106</v>
      </c>
      <c r="E655" s="19" t="s">
        <v>864</v>
      </c>
      <c r="F655" s="32" t="s">
        <v>72</v>
      </c>
      <c r="G655" s="20">
        <f>G656</f>
        <v>56.25</v>
      </c>
    </row>
    <row r="656" spans="1:7" ht="47.25">
      <c r="A656" s="1" t="s">
        <v>562</v>
      </c>
      <c r="B656" s="46" t="s">
        <v>73</v>
      </c>
      <c r="C656" s="26">
        <v>760</v>
      </c>
      <c r="D656" s="19" t="s">
        <v>106</v>
      </c>
      <c r="E656" s="19" t="s">
        <v>864</v>
      </c>
      <c r="F656" s="32" t="s">
        <v>74</v>
      </c>
      <c r="G656" s="20">
        <f>70.25-14</f>
        <v>56.25</v>
      </c>
    </row>
    <row r="657" spans="1:7" ht="47.25" hidden="1">
      <c r="A657" s="1" t="s">
        <v>563</v>
      </c>
      <c r="B657" s="33" t="s">
        <v>230</v>
      </c>
      <c r="C657" s="32" t="s">
        <v>83</v>
      </c>
      <c r="D657" s="19" t="s">
        <v>106</v>
      </c>
      <c r="E657" s="17" t="s">
        <v>199</v>
      </c>
      <c r="F657" s="39"/>
      <c r="G657" s="20">
        <f>G658</f>
        <v>0</v>
      </c>
    </row>
    <row r="658" spans="1:7" ht="215.25" hidden="1" customHeight="1">
      <c r="A658" s="1" t="s">
        <v>564</v>
      </c>
      <c r="B658" s="33" t="s">
        <v>231</v>
      </c>
      <c r="C658" s="32" t="s">
        <v>83</v>
      </c>
      <c r="D658" s="19" t="s">
        <v>106</v>
      </c>
      <c r="E658" s="17" t="s">
        <v>200</v>
      </c>
      <c r="F658" s="39"/>
      <c r="G658" s="20">
        <f>G659</f>
        <v>0</v>
      </c>
    </row>
    <row r="659" spans="1:7" ht="31.5" hidden="1">
      <c r="A659" s="1" t="s">
        <v>565</v>
      </c>
      <c r="B659" s="27" t="s">
        <v>71</v>
      </c>
      <c r="C659" s="32" t="s">
        <v>83</v>
      </c>
      <c r="D659" s="19" t="s">
        <v>106</v>
      </c>
      <c r="E659" s="17" t="s">
        <v>200</v>
      </c>
      <c r="F659" s="39">
        <v>200</v>
      </c>
      <c r="G659" s="20">
        <f>G660</f>
        <v>0</v>
      </c>
    </row>
    <row r="660" spans="1:7" ht="47.25" hidden="1">
      <c r="A660" s="1" t="s">
        <v>566</v>
      </c>
      <c r="B660" s="27" t="s">
        <v>73</v>
      </c>
      <c r="C660" s="32" t="s">
        <v>83</v>
      </c>
      <c r="D660" s="19" t="s">
        <v>106</v>
      </c>
      <c r="E660" s="17" t="s">
        <v>200</v>
      </c>
      <c r="F660" s="39">
        <v>240</v>
      </c>
      <c r="G660" s="20">
        <v>0</v>
      </c>
    </row>
    <row r="661" spans="1:7" ht="178.5" customHeight="1">
      <c r="A661" s="1" t="s">
        <v>563</v>
      </c>
      <c r="B661" s="27" t="s">
        <v>1090</v>
      </c>
      <c r="C661" s="32" t="s">
        <v>83</v>
      </c>
      <c r="D661" s="19" t="s">
        <v>106</v>
      </c>
      <c r="E661" s="17" t="s">
        <v>1091</v>
      </c>
      <c r="F661" s="39"/>
      <c r="G661" s="20">
        <f>G662</f>
        <v>89.4</v>
      </c>
    </row>
    <row r="662" spans="1:7" ht="79.5" customHeight="1">
      <c r="A662" s="1" t="s">
        <v>564</v>
      </c>
      <c r="B662" s="46" t="s">
        <v>88</v>
      </c>
      <c r="C662" s="32" t="s">
        <v>83</v>
      </c>
      <c r="D662" s="19" t="s">
        <v>106</v>
      </c>
      <c r="E662" s="17" t="s">
        <v>1091</v>
      </c>
      <c r="F662" s="39">
        <v>100</v>
      </c>
      <c r="G662" s="20">
        <f>G663</f>
        <v>89.4</v>
      </c>
    </row>
    <row r="663" spans="1:7" ht="31.5">
      <c r="A663" s="1" t="s">
        <v>565</v>
      </c>
      <c r="B663" s="46" t="s">
        <v>49</v>
      </c>
      <c r="C663" s="32" t="s">
        <v>83</v>
      </c>
      <c r="D663" s="19" t="s">
        <v>106</v>
      </c>
      <c r="E663" s="17" t="s">
        <v>1091</v>
      </c>
      <c r="F663" s="39">
        <v>110</v>
      </c>
      <c r="G663" s="20">
        <v>89.4</v>
      </c>
    </row>
    <row r="664" spans="1:7" ht="47.25">
      <c r="A664" s="1" t="s">
        <v>566</v>
      </c>
      <c r="B664" s="21" t="s">
        <v>31</v>
      </c>
      <c r="C664" s="32" t="s">
        <v>83</v>
      </c>
      <c r="D664" s="19" t="s">
        <v>106</v>
      </c>
      <c r="E664" s="17" t="s">
        <v>812</v>
      </c>
      <c r="F664" s="39"/>
      <c r="G664" s="20">
        <f>G665</f>
        <v>18.52</v>
      </c>
    </row>
    <row r="665" spans="1:7" ht="47.25">
      <c r="A665" s="1" t="s">
        <v>567</v>
      </c>
      <c r="B665" s="21" t="s">
        <v>922</v>
      </c>
      <c r="C665" s="32" t="s">
        <v>83</v>
      </c>
      <c r="D665" s="19" t="s">
        <v>106</v>
      </c>
      <c r="E665" s="17" t="s">
        <v>839</v>
      </c>
      <c r="F665" s="39"/>
      <c r="G665" s="20">
        <f>G666</f>
        <v>18.52</v>
      </c>
    </row>
    <row r="666" spans="1:7" ht="110.25">
      <c r="A666" s="1" t="s">
        <v>568</v>
      </c>
      <c r="B666" s="21" t="s">
        <v>923</v>
      </c>
      <c r="C666" s="32" t="s">
        <v>83</v>
      </c>
      <c r="D666" s="19" t="s">
        <v>106</v>
      </c>
      <c r="E666" s="19" t="s">
        <v>840</v>
      </c>
      <c r="F666" s="19"/>
      <c r="G666" s="20">
        <f>G667</f>
        <v>18.52</v>
      </c>
    </row>
    <row r="667" spans="1:7" ht="31.5">
      <c r="A667" s="1" t="s">
        <v>569</v>
      </c>
      <c r="B667" s="27" t="s">
        <v>925</v>
      </c>
      <c r="C667" s="32" t="s">
        <v>83</v>
      </c>
      <c r="D667" s="19" t="s">
        <v>106</v>
      </c>
      <c r="E667" s="19" t="s">
        <v>840</v>
      </c>
      <c r="F667" s="19" t="s">
        <v>72</v>
      </c>
      <c r="G667" s="20">
        <f>G668</f>
        <v>18.52</v>
      </c>
    </row>
    <row r="668" spans="1:7" ht="47.25">
      <c r="A668" s="1" t="s">
        <v>570</v>
      </c>
      <c r="B668" s="27" t="s">
        <v>73</v>
      </c>
      <c r="C668" s="32" t="s">
        <v>83</v>
      </c>
      <c r="D668" s="19" t="s">
        <v>106</v>
      </c>
      <c r="E668" s="19" t="s">
        <v>840</v>
      </c>
      <c r="F668" s="19" t="s">
        <v>74</v>
      </c>
      <c r="G668" s="20">
        <v>18.52</v>
      </c>
    </row>
    <row r="669" spans="1:7" ht="31.5">
      <c r="A669" s="1" t="s">
        <v>571</v>
      </c>
      <c r="B669" s="25" t="s">
        <v>44</v>
      </c>
      <c r="C669" s="19" t="s">
        <v>83</v>
      </c>
      <c r="D669" s="19" t="s">
        <v>106</v>
      </c>
      <c r="E669" s="19" t="s">
        <v>734</v>
      </c>
      <c r="F669" s="19"/>
      <c r="G669" s="20">
        <f>G670</f>
        <v>30.82</v>
      </c>
    </row>
    <row r="670" spans="1:7" ht="33" customHeight="1">
      <c r="A670" s="1" t="s">
        <v>572</v>
      </c>
      <c r="B670" s="21" t="s">
        <v>53</v>
      </c>
      <c r="C670" s="19" t="s">
        <v>83</v>
      </c>
      <c r="D670" s="19" t="s">
        <v>106</v>
      </c>
      <c r="E670" s="19" t="s">
        <v>825</v>
      </c>
      <c r="F670" s="19"/>
      <c r="G670" s="20">
        <f>G671</f>
        <v>30.82</v>
      </c>
    </row>
    <row r="671" spans="1:7" ht="176.25" customHeight="1">
      <c r="A671" s="1" t="s">
        <v>573</v>
      </c>
      <c r="B671" s="21" t="s">
        <v>54</v>
      </c>
      <c r="C671" s="19" t="s">
        <v>83</v>
      </c>
      <c r="D671" s="19" t="s">
        <v>106</v>
      </c>
      <c r="E671" s="19" t="s">
        <v>826</v>
      </c>
      <c r="F671" s="19"/>
      <c r="G671" s="20">
        <f>G672</f>
        <v>30.82</v>
      </c>
    </row>
    <row r="672" spans="1:7" ht="31.5">
      <c r="A672" s="1" t="s">
        <v>574</v>
      </c>
      <c r="B672" s="27" t="s">
        <v>925</v>
      </c>
      <c r="C672" s="19" t="s">
        <v>83</v>
      </c>
      <c r="D672" s="19" t="s">
        <v>106</v>
      </c>
      <c r="E672" s="19" t="s">
        <v>826</v>
      </c>
      <c r="F672" s="32" t="s">
        <v>72</v>
      </c>
      <c r="G672" s="20">
        <f>G673</f>
        <v>30.82</v>
      </c>
    </row>
    <row r="673" spans="1:7" ht="47.25">
      <c r="A673" s="1" t="s">
        <v>575</v>
      </c>
      <c r="B673" s="46" t="s">
        <v>73</v>
      </c>
      <c r="C673" s="19" t="s">
        <v>83</v>
      </c>
      <c r="D673" s="19" t="s">
        <v>106</v>
      </c>
      <c r="E673" s="19" t="s">
        <v>826</v>
      </c>
      <c r="F673" s="32" t="s">
        <v>74</v>
      </c>
      <c r="G673" s="20">
        <v>30.82</v>
      </c>
    </row>
    <row r="674" spans="1:7" ht="47.25">
      <c r="A674" s="1" t="s">
        <v>576</v>
      </c>
      <c r="B674" s="33" t="s">
        <v>931</v>
      </c>
      <c r="C674" s="19" t="s">
        <v>83</v>
      </c>
      <c r="D674" s="19" t="s">
        <v>106</v>
      </c>
      <c r="E674" s="19" t="s">
        <v>932</v>
      </c>
      <c r="F674" s="32"/>
      <c r="G674" s="20">
        <f>G675</f>
        <v>33.119999999999997</v>
      </c>
    </row>
    <row r="675" spans="1:7" ht="31.5">
      <c r="A675" s="1" t="s">
        <v>577</v>
      </c>
      <c r="B675" s="27" t="s">
        <v>985</v>
      </c>
      <c r="C675" s="19" t="s">
        <v>83</v>
      </c>
      <c r="D675" s="19" t="s">
        <v>106</v>
      </c>
      <c r="E675" s="19" t="s">
        <v>984</v>
      </c>
      <c r="F675" s="32"/>
      <c r="G675" s="20">
        <f>G676</f>
        <v>33.119999999999997</v>
      </c>
    </row>
    <row r="676" spans="1:7" ht="78.75">
      <c r="A676" s="1" t="s">
        <v>18</v>
      </c>
      <c r="B676" s="27" t="s">
        <v>986</v>
      </c>
      <c r="C676" s="19" t="s">
        <v>83</v>
      </c>
      <c r="D676" s="19" t="s">
        <v>106</v>
      </c>
      <c r="E676" s="19" t="s">
        <v>987</v>
      </c>
      <c r="F676" s="32"/>
      <c r="G676" s="20">
        <f>G677</f>
        <v>33.119999999999997</v>
      </c>
    </row>
    <row r="677" spans="1:7" ht="31.5">
      <c r="A677" s="1" t="s">
        <v>578</v>
      </c>
      <c r="B677" s="27" t="s">
        <v>925</v>
      </c>
      <c r="C677" s="19" t="s">
        <v>83</v>
      </c>
      <c r="D677" s="19" t="s">
        <v>106</v>
      </c>
      <c r="E677" s="19" t="s">
        <v>987</v>
      </c>
      <c r="F677" s="32" t="s">
        <v>72</v>
      </c>
      <c r="G677" s="20">
        <f>G678</f>
        <v>33.119999999999997</v>
      </c>
    </row>
    <row r="678" spans="1:7" ht="47.25">
      <c r="A678" s="1" t="s">
        <v>579</v>
      </c>
      <c r="B678" s="27" t="s">
        <v>73</v>
      </c>
      <c r="C678" s="19" t="s">
        <v>83</v>
      </c>
      <c r="D678" s="19" t="s">
        <v>106</v>
      </c>
      <c r="E678" s="19" t="s">
        <v>987</v>
      </c>
      <c r="F678" s="32" t="s">
        <v>74</v>
      </c>
      <c r="G678" s="20">
        <v>33.119999999999997</v>
      </c>
    </row>
    <row r="679" spans="1:7">
      <c r="A679" s="1" t="s">
        <v>442</v>
      </c>
      <c r="B679" s="50" t="s">
        <v>6</v>
      </c>
      <c r="C679" s="36" t="s">
        <v>83</v>
      </c>
      <c r="D679" s="36" t="s">
        <v>8</v>
      </c>
      <c r="E679" s="24"/>
      <c r="F679" s="24"/>
      <c r="G679" s="15">
        <f>G680+G690</f>
        <v>6554</v>
      </c>
    </row>
    <row r="680" spans="1:7">
      <c r="A680" s="1" t="s">
        <v>443</v>
      </c>
      <c r="B680" s="46" t="s">
        <v>15</v>
      </c>
      <c r="C680" s="32" t="s">
        <v>83</v>
      </c>
      <c r="D680" s="32" t="s">
        <v>16</v>
      </c>
      <c r="E680" s="19"/>
      <c r="F680" s="19"/>
      <c r="G680" s="20">
        <f>G681</f>
        <v>4925.2</v>
      </c>
    </row>
    <row r="681" spans="1:7" ht="31.5">
      <c r="A681" s="1" t="s">
        <v>444</v>
      </c>
      <c r="B681" s="21" t="s">
        <v>85</v>
      </c>
      <c r="C681" s="26">
        <v>760</v>
      </c>
      <c r="D681" s="19" t="s">
        <v>16</v>
      </c>
      <c r="E681" s="19" t="s">
        <v>841</v>
      </c>
      <c r="F681" s="19"/>
      <c r="G681" s="20">
        <f>G682</f>
        <v>4925.2</v>
      </c>
    </row>
    <row r="682" spans="1:7" ht="33.75" customHeight="1">
      <c r="A682" s="1" t="s">
        <v>445</v>
      </c>
      <c r="B682" s="46" t="s">
        <v>86</v>
      </c>
      <c r="C682" s="26">
        <v>760</v>
      </c>
      <c r="D682" s="19" t="s">
        <v>16</v>
      </c>
      <c r="E682" s="19" t="s">
        <v>842</v>
      </c>
      <c r="F682" s="19"/>
      <c r="G682" s="20">
        <f>G683+G686</f>
        <v>4925.2</v>
      </c>
    </row>
    <row r="683" spans="1:7" ht="220.5">
      <c r="A683" s="1" t="s">
        <v>446</v>
      </c>
      <c r="B683" s="46" t="s">
        <v>117</v>
      </c>
      <c r="C683" s="19" t="s">
        <v>83</v>
      </c>
      <c r="D683" s="19" t="s">
        <v>16</v>
      </c>
      <c r="E683" s="19" t="s">
        <v>866</v>
      </c>
      <c r="F683" s="19"/>
      <c r="G683" s="20">
        <f>G684</f>
        <v>27</v>
      </c>
    </row>
    <row r="684" spans="1:7" ht="47.25">
      <c r="A684" s="1" t="s">
        <v>447</v>
      </c>
      <c r="B684" s="46" t="s">
        <v>34</v>
      </c>
      <c r="C684" s="19" t="s">
        <v>83</v>
      </c>
      <c r="D684" s="19" t="s">
        <v>16</v>
      </c>
      <c r="E684" s="19" t="s">
        <v>866</v>
      </c>
      <c r="F684" s="19" t="s">
        <v>35</v>
      </c>
      <c r="G684" s="20">
        <f>G685</f>
        <v>27</v>
      </c>
    </row>
    <row r="685" spans="1:7">
      <c r="A685" s="1" t="s">
        <v>448</v>
      </c>
      <c r="B685" s="46" t="s">
        <v>36</v>
      </c>
      <c r="C685" s="19" t="s">
        <v>83</v>
      </c>
      <c r="D685" s="19" t="s">
        <v>16</v>
      </c>
      <c r="E685" s="19" t="s">
        <v>866</v>
      </c>
      <c r="F685" s="19" t="s">
        <v>37</v>
      </c>
      <c r="G685" s="20">
        <v>27</v>
      </c>
    </row>
    <row r="686" spans="1:7" ht="141" customHeight="1">
      <c r="A686" s="1" t="s">
        <v>449</v>
      </c>
      <c r="B686" s="46" t="s">
        <v>116</v>
      </c>
      <c r="C686" s="19" t="s">
        <v>83</v>
      </c>
      <c r="D686" s="19" t="s">
        <v>16</v>
      </c>
      <c r="E686" s="19" t="s">
        <v>865</v>
      </c>
      <c r="F686" s="19"/>
      <c r="G686" s="20">
        <f>G687</f>
        <v>4898.2</v>
      </c>
    </row>
    <row r="687" spans="1:7" ht="47.25">
      <c r="A687" s="1" t="s">
        <v>450</v>
      </c>
      <c r="B687" s="46" t="s">
        <v>34</v>
      </c>
      <c r="C687" s="19" t="s">
        <v>83</v>
      </c>
      <c r="D687" s="19" t="s">
        <v>16</v>
      </c>
      <c r="E687" s="19" t="s">
        <v>865</v>
      </c>
      <c r="F687" s="19" t="s">
        <v>35</v>
      </c>
      <c r="G687" s="20">
        <f>G688</f>
        <v>4898.2</v>
      </c>
    </row>
    <row r="688" spans="1:7">
      <c r="A688" s="1" t="s">
        <v>451</v>
      </c>
      <c r="B688" s="46" t="s">
        <v>36</v>
      </c>
      <c r="C688" s="19" t="s">
        <v>83</v>
      </c>
      <c r="D688" s="19" t="s">
        <v>16</v>
      </c>
      <c r="E688" s="19" t="s">
        <v>865</v>
      </c>
      <c r="F688" s="19" t="s">
        <v>37</v>
      </c>
      <c r="G688" s="20">
        <f>G689</f>
        <v>4898.2</v>
      </c>
    </row>
    <row r="689" spans="1:7" ht="31.5">
      <c r="A689" s="1" t="s">
        <v>452</v>
      </c>
      <c r="B689" s="25" t="s">
        <v>41</v>
      </c>
      <c r="C689" s="19" t="s">
        <v>83</v>
      </c>
      <c r="D689" s="19" t="s">
        <v>16</v>
      </c>
      <c r="E689" s="19" t="s">
        <v>865</v>
      </c>
      <c r="F689" s="19" t="s">
        <v>42</v>
      </c>
      <c r="G689" s="20">
        <v>4898.2</v>
      </c>
    </row>
    <row r="690" spans="1:7">
      <c r="A690" s="1" t="s">
        <v>453</v>
      </c>
      <c r="B690" s="46" t="s">
        <v>118</v>
      </c>
      <c r="C690" s="32" t="s">
        <v>83</v>
      </c>
      <c r="D690" s="32" t="s">
        <v>119</v>
      </c>
      <c r="E690" s="19"/>
      <c r="F690" s="32"/>
      <c r="G690" s="20">
        <f>G691</f>
        <v>1628.8</v>
      </c>
    </row>
    <row r="691" spans="1:7" ht="31.5">
      <c r="A691" s="1" t="s">
        <v>454</v>
      </c>
      <c r="B691" s="21" t="s">
        <v>85</v>
      </c>
      <c r="C691" s="26">
        <v>760</v>
      </c>
      <c r="D691" s="19" t="s">
        <v>119</v>
      </c>
      <c r="E691" s="19" t="s">
        <v>841</v>
      </c>
      <c r="F691" s="32"/>
      <c r="G691" s="20">
        <f>G692+G698</f>
        <v>1628.8</v>
      </c>
    </row>
    <row r="692" spans="1:7" ht="30.75" customHeight="1">
      <c r="A692" s="1" t="s">
        <v>455</v>
      </c>
      <c r="B692" s="46" t="s">
        <v>86</v>
      </c>
      <c r="C692" s="26">
        <v>760</v>
      </c>
      <c r="D692" s="19" t="s">
        <v>119</v>
      </c>
      <c r="E692" s="19" t="s">
        <v>842</v>
      </c>
      <c r="F692" s="32"/>
      <c r="G692" s="20">
        <f>G693</f>
        <v>807.8</v>
      </c>
    </row>
    <row r="693" spans="1:7" ht="146.25" customHeight="1">
      <c r="A693" s="1" t="s">
        <v>456</v>
      </c>
      <c r="B693" s="46" t="s">
        <v>120</v>
      </c>
      <c r="C693" s="19" t="s">
        <v>83</v>
      </c>
      <c r="D693" s="19" t="s">
        <v>119</v>
      </c>
      <c r="E693" s="19" t="s">
        <v>867</v>
      </c>
      <c r="F693" s="19"/>
      <c r="G693" s="20">
        <f>G696+G694</f>
        <v>807.8</v>
      </c>
    </row>
    <row r="694" spans="1:7" ht="31.5">
      <c r="A694" s="1" t="s">
        <v>988</v>
      </c>
      <c r="B694" s="27" t="s">
        <v>925</v>
      </c>
      <c r="C694" s="19" t="s">
        <v>83</v>
      </c>
      <c r="D694" s="19" t="s">
        <v>119</v>
      </c>
      <c r="E694" s="19" t="s">
        <v>867</v>
      </c>
      <c r="F694" s="19" t="s">
        <v>72</v>
      </c>
      <c r="G694" s="20">
        <f>G695</f>
        <v>15.8</v>
      </c>
    </row>
    <row r="695" spans="1:7" ht="47.25">
      <c r="A695" s="1" t="s">
        <v>989</v>
      </c>
      <c r="B695" s="46" t="s">
        <v>73</v>
      </c>
      <c r="C695" s="19" t="s">
        <v>83</v>
      </c>
      <c r="D695" s="19" t="s">
        <v>119</v>
      </c>
      <c r="E695" s="19" t="s">
        <v>867</v>
      </c>
      <c r="F695" s="19" t="s">
        <v>74</v>
      </c>
      <c r="G695" s="20">
        <v>15.8</v>
      </c>
    </row>
    <row r="696" spans="1:7" ht="31.5">
      <c r="A696" s="1" t="s">
        <v>457</v>
      </c>
      <c r="B696" s="46" t="s">
        <v>12</v>
      </c>
      <c r="C696" s="19" t="s">
        <v>83</v>
      </c>
      <c r="D696" s="19" t="s">
        <v>119</v>
      </c>
      <c r="E696" s="19" t="s">
        <v>867</v>
      </c>
      <c r="F696" s="32" t="s">
        <v>13</v>
      </c>
      <c r="G696" s="20">
        <f>G697</f>
        <v>792</v>
      </c>
    </row>
    <row r="697" spans="1:7" ht="31.5">
      <c r="A697" s="1" t="s">
        <v>1100</v>
      </c>
      <c r="B697" s="22" t="s">
        <v>248</v>
      </c>
      <c r="C697" s="19" t="s">
        <v>83</v>
      </c>
      <c r="D697" s="19" t="s">
        <v>119</v>
      </c>
      <c r="E697" s="19" t="s">
        <v>867</v>
      </c>
      <c r="F697" s="32" t="s">
        <v>14</v>
      </c>
      <c r="G697" s="20">
        <v>792</v>
      </c>
    </row>
    <row r="698" spans="1:7" ht="46.5" customHeight="1">
      <c r="A698" s="1" t="s">
        <v>1101</v>
      </c>
      <c r="B698" s="46" t="s">
        <v>111</v>
      </c>
      <c r="C698" s="19" t="s">
        <v>83</v>
      </c>
      <c r="D698" s="19" t="s">
        <v>119</v>
      </c>
      <c r="E698" s="19" t="s">
        <v>858</v>
      </c>
      <c r="F698" s="32"/>
      <c r="G698" s="20">
        <f>G699+G702</f>
        <v>821</v>
      </c>
    </row>
    <row r="699" spans="1:7" ht="173.25" hidden="1">
      <c r="A699" s="1" t="s">
        <v>1102</v>
      </c>
      <c r="B699" s="22" t="s">
        <v>585</v>
      </c>
      <c r="C699" s="19" t="s">
        <v>83</v>
      </c>
      <c r="D699" s="19" t="s">
        <v>119</v>
      </c>
      <c r="E699" s="19" t="s">
        <v>868</v>
      </c>
      <c r="F699" s="32"/>
      <c r="G699" s="20">
        <f>G700</f>
        <v>0</v>
      </c>
    </row>
    <row r="700" spans="1:7" ht="47.25" hidden="1">
      <c r="A700" s="1" t="s">
        <v>1103</v>
      </c>
      <c r="B700" s="22" t="s">
        <v>926</v>
      </c>
      <c r="C700" s="19" t="s">
        <v>83</v>
      </c>
      <c r="D700" s="19" t="s">
        <v>119</v>
      </c>
      <c r="E700" s="19" t="s">
        <v>868</v>
      </c>
      <c r="F700" s="32" t="s">
        <v>482</v>
      </c>
      <c r="G700" s="20">
        <f>G701</f>
        <v>0</v>
      </c>
    </row>
    <row r="701" spans="1:7" hidden="1">
      <c r="A701" s="1" t="s">
        <v>1104</v>
      </c>
      <c r="B701" s="22" t="s">
        <v>586</v>
      </c>
      <c r="C701" s="19" t="s">
        <v>83</v>
      </c>
      <c r="D701" s="19" t="s">
        <v>119</v>
      </c>
      <c r="E701" s="19" t="s">
        <v>868</v>
      </c>
      <c r="F701" s="32" t="s">
        <v>490</v>
      </c>
      <c r="G701" s="20">
        <v>0</v>
      </c>
    </row>
    <row r="702" spans="1:7" ht="173.25">
      <c r="A702" s="1" t="s">
        <v>1102</v>
      </c>
      <c r="B702" s="22" t="s">
        <v>587</v>
      </c>
      <c r="C702" s="19" t="s">
        <v>83</v>
      </c>
      <c r="D702" s="19" t="s">
        <v>119</v>
      </c>
      <c r="E702" s="19" t="s">
        <v>978</v>
      </c>
      <c r="F702" s="32"/>
      <c r="G702" s="20">
        <f>G703</f>
        <v>821</v>
      </c>
    </row>
    <row r="703" spans="1:7" ht="47.25">
      <c r="A703" s="1" t="s">
        <v>1103</v>
      </c>
      <c r="B703" s="22" t="s">
        <v>926</v>
      </c>
      <c r="C703" s="19" t="s">
        <v>83</v>
      </c>
      <c r="D703" s="19" t="s">
        <v>119</v>
      </c>
      <c r="E703" s="19" t="s">
        <v>978</v>
      </c>
      <c r="F703" s="32" t="s">
        <v>482</v>
      </c>
      <c r="G703" s="20">
        <f>G704</f>
        <v>821</v>
      </c>
    </row>
    <row r="704" spans="1:7">
      <c r="A704" s="1" t="s">
        <v>1104</v>
      </c>
      <c r="B704" s="22" t="s">
        <v>586</v>
      </c>
      <c r="C704" s="19" t="s">
        <v>83</v>
      </c>
      <c r="D704" s="19" t="s">
        <v>119</v>
      </c>
      <c r="E704" s="19" t="s">
        <v>978</v>
      </c>
      <c r="F704" s="32" t="s">
        <v>490</v>
      </c>
      <c r="G704" s="20">
        <f>589.5+231.5</f>
        <v>821</v>
      </c>
    </row>
    <row r="705" spans="1:7" ht="31.5">
      <c r="A705" s="1" t="s">
        <v>1105</v>
      </c>
      <c r="B705" s="40" t="s">
        <v>121</v>
      </c>
      <c r="C705" s="41">
        <v>910</v>
      </c>
      <c r="D705" s="41"/>
      <c r="E705" s="41"/>
      <c r="F705" s="41"/>
      <c r="G705" s="15">
        <f>G706+G726+G769+G733+G743+G759+G748</f>
        <v>62783.98</v>
      </c>
    </row>
    <row r="706" spans="1:7">
      <c r="A706" s="1" t="s">
        <v>1106</v>
      </c>
      <c r="B706" s="51" t="s">
        <v>122</v>
      </c>
      <c r="C706" s="41">
        <v>910</v>
      </c>
      <c r="D706" s="24" t="s">
        <v>123</v>
      </c>
      <c r="E706" s="24"/>
      <c r="F706" s="41"/>
      <c r="G706" s="15">
        <f>G707+G720</f>
        <v>5359.22</v>
      </c>
    </row>
    <row r="707" spans="1:7" ht="48.75" customHeight="1">
      <c r="A707" s="1" t="s">
        <v>1107</v>
      </c>
      <c r="B707" s="49" t="s">
        <v>124</v>
      </c>
      <c r="C707" s="26">
        <v>910</v>
      </c>
      <c r="D707" s="19" t="s">
        <v>125</v>
      </c>
      <c r="E707" s="19"/>
      <c r="F707" s="26"/>
      <c r="G707" s="20">
        <f>G708</f>
        <v>5336.22</v>
      </c>
    </row>
    <row r="708" spans="1:7" ht="31.5">
      <c r="A708" s="1" t="s">
        <v>458</v>
      </c>
      <c r="B708" s="21" t="s">
        <v>126</v>
      </c>
      <c r="C708" s="19" t="s">
        <v>127</v>
      </c>
      <c r="D708" s="19" t="s">
        <v>125</v>
      </c>
      <c r="E708" s="19" t="s">
        <v>801</v>
      </c>
      <c r="F708" s="26"/>
      <c r="G708" s="20">
        <f>G709</f>
        <v>5336.22</v>
      </c>
    </row>
    <row r="709" spans="1:7" ht="47.25">
      <c r="A709" s="1" t="s">
        <v>20</v>
      </c>
      <c r="B709" s="21" t="s">
        <v>128</v>
      </c>
      <c r="C709" s="19" t="s">
        <v>127</v>
      </c>
      <c r="D709" s="19" t="s">
        <v>125</v>
      </c>
      <c r="E709" s="19" t="s">
        <v>802</v>
      </c>
      <c r="F709" s="26"/>
      <c r="G709" s="20">
        <f>G710+G717</f>
        <v>5336.22</v>
      </c>
    </row>
    <row r="710" spans="1:7" ht="110.25">
      <c r="A710" s="1" t="s">
        <v>459</v>
      </c>
      <c r="B710" s="49" t="s">
        <v>129</v>
      </c>
      <c r="C710" s="19" t="s">
        <v>127</v>
      </c>
      <c r="D710" s="19" t="s">
        <v>125</v>
      </c>
      <c r="E710" s="19" t="s">
        <v>803</v>
      </c>
      <c r="F710" s="26"/>
      <c r="G710" s="20">
        <f>G711+G713+G715</f>
        <v>5149.97</v>
      </c>
    </row>
    <row r="711" spans="1:7" ht="90" customHeight="1">
      <c r="A711" s="1" t="s">
        <v>460</v>
      </c>
      <c r="B711" s="49" t="s">
        <v>88</v>
      </c>
      <c r="C711" s="19" t="s">
        <v>127</v>
      </c>
      <c r="D711" s="19" t="s">
        <v>125</v>
      </c>
      <c r="E711" s="19" t="s">
        <v>803</v>
      </c>
      <c r="F711" s="32" t="s">
        <v>48</v>
      </c>
      <c r="G711" s="20">
        <f>G712</f>
        <v>4506.1000000000004</v>
      </c>
    </row>
    <row r="712" spans="1:7" ht="31.5">
      <c r="A712" s="1" t="s">
        <v>461</v>
      </c>
      <c r="B712" s="49" t="s">
        <v>69</v>
      </c>
      <c r="C712" s="19" t="s">
        <v>127</v>
      </c>
      <c r="D712" s="19" t="s">
        <v>125</v>
      </c>
      <c r="E712" s="19" t="s">
        <v>803</v>
      </c>
      <c r="F712" s="32" t="s">
        <v>70</v>
      </c>
      <c r="G712" s="20">
        <f>4692.35-186.25</f>
        <v>4506.1000000000004</v>
      </c>
    </row>
    <row r="713" spans="1:7" ht="31.5">
      <c r="A713" s="1" t="s">
        <v>462</v>
      </c>
      <c r="B713" s="27" t="s">
        <v>925</v>
      </c>
      <c r="C713" s="19" t="s">
        <v>127</v>
      </c>
      <c r="D713" s="19" t="s">
        <v>125</v>
      </c>
      <c r="E713" s="19" t="s">
        <v>803</v>
      </c>
      <c r="F713" s="32" t="s">
        <v>72</v>
      </c>
      <c r="G713" s="20">
        <f>G714</f>
        <v>635.87</v>
      </c>
    </row>
    <row r="714" spans="1:7" ht="47.25">
      <c r="A714" s="1" t="s">
        <v>1108</v>
      </c>
      <c r="B714" s="49" t="s">
        <v>73</v>
      </c>
      <c r="C714" s="19" t="s">
        <v>127</v>
      </c>
      <c r="D714" s="19" t="s">
        <v>125</v>
      </c>
      <c r="E714" s="19" t="s">
        <v>803</v>
      </c>
      <c r="F714" s="32" t="s">
        <v>74</v>
      </c>
      <c r="G714" s="20">
        <f>530.23+105.64</f>
        <v>635.87</v>
      </c>
    </row>
    <row r="715" spans="1:7">
      <c r="A715" s="1" t="s">
        <v>1109</v>
      </c>
      <c r="B715" s="27" t="s">
        <v>158</v>
      </c>
      <c r="C715" s="19" t="s">
        <v>127</v>
      </c>
      <c r="D715" s="19" t="s">
        <v>125</v>
      </c>
      <c r="E715" s="19" t="s">
        <v>803</v>
      </c>
      <c r="F715" s="32" t="s">
        <v>470</v>
      </c>
      <c r="G715" s="20">
        <f>G716</f>
        <v>8</v>
      </c>
    </row>
    <row r="716" spans="1:7">
      <c r="A716" s="1" t="s">
        <v>1110</v>
      </c>
      <c r="B716" s="27" t="s">
        <v>159</v>
      </c>
      <c r="C716" s="19" t="s">
        <v>127</v>
      </c>
      <c r="D716" s="19" t="s">
        <v>125</v>
      </c>
      <c r="E716" s="19" t="s">
        <v>803</v>
      </c>
      <c r="F716" s="32" t="s">
        <v>471</v>
      </c>
      <c r="G716" s="20">
        <v>8</v>
      </c>
    </row>
    <row r="717" spans="1:7" ht="126">
      <c r="A717" s="1" t="s">
        <v>1111</v>
      </c>
      <c r="B717" s="49" t="s">
        <v>966</v>
      </c>
      <c r="C717" s="19" t="s">
        <v>127</v>
      </c>
      <c r="D717" s="19" t="s">
        <v>125</v>
      </c>
      <c r="E717" s="19" t="s">
        <v>967</v>
      </c>
      <c r="F717" s="32"/>
      <c r="G717" s="20">
        <f>G718</f>
        <v>186.25</v>
      </c>
    </row>
    <row r="718" spans="1:7" ht="81" customHeight="1">
      <c r="A718" s="1" t="s">
        <v>1112</v>
      </c>
      <c r="B718" s="49" t="s">
        <v>88</v>
      </c>
      <c r="C718" s="19" t="s">
        <v>127</v>
      </c>
      <c r="D718" s="19" t="s">
        <v>125</v>
      </c>
      <c r="E718" s="19" t="s">
        <v>967</v>
      </c>
      <c r="F718" s="32" t="s">
        <v>48</v>
      </c>
      <c r="G718" s="20">
        <f>G719</f>
        <v>186.25</v>
      </c>
    </row>
    <row r="719" spans="1:7" ht="31.5">
      <c r="A719" s="1" t="s">
        <v>1113</v>
      </c>
      <c r="B719" s="49" t="s">
        <v>69</v>
      </c>
      <c r="C719" s="19" t="s">
        <v>127</v>
      </c>
      <c r="D719" s="19" t="s">
        <v>125</v>
      </c>
      <c r="E719" s="19" t="s">
        <v>967</v>
      </c>
      <c r="F719" s="32" t="s">
        <v>70</v>
      </c>
      <c r="G719" s="20">
        <v>186.25</v>
      </c>
    </row>
    <row r="720" spans="1:7">
      <c r="A720" s="1" t="s">
        <v>1114</v>
      </c>
      <c r="B720" s="46" t="s">
        <v>130</v>
      </c>
      <c r="C720" s="19" t="s">
        <v>127</v>
      </c>
      <c r="D720" s="19" t="s">
        <v>131</v>
      </c>
      <c r="E720" s="19"/>
      <c r="F720" s="32"/>
      <c r="G720" s="20">
        <f>G721</f>
        <v>23</v>
      </c>
    </row>
    <row r="721" spans="1:7" ht="31.5">
      <c r="A721" s="1" t="s">
        <v>1115</v>
      </c>
      <c r="B721" s="46" t="s">
        <v>132</v>
      </c>
      <c r="C721" s="19" t="s">
        <v>127</v>
      </c>
      <c r="D721" s="19" t="s">
        <v>131</v>
      </c>
      <c r="E721" s="19" t="s">
        <v>804</v>
      </c>
      <c r="F721" s="32"/>
      <c r="G721" s="20">
        <f>G722</f>
        <v>23</v>
      </c>
    </row>
    <row r="722" spans="1:7" ht="31.5">
      <c r="A722" s="1" t="s">
        <v>1116</v>
      </c>
      <c r="B722" s="46" t="s">
        <v>134</v>
      </c>
      <c r="C722" s="19" t="s">
        <v>127</v>
      </c>
      <c r="D722" s="19" t="s">
        <v>131</v>
      </c>
      <c r="E722" s="19" t="s">
        <v>805</v>
      </c>
      <c r="F722" s="32"/>
      <c r="G722" s="20">
        <f>G723</f>
        <v>23</v>
      </c>
    </row>
    <row r="723" spans="1:7" ht="126.75" customHeight="1">
      <c r="A723" s="1" t="s">
        <v>1117</v>
      </c>
      <c r="B723" s="46" t="s">
        <v>136</v>
      </c>
      <c r="C723" s="19" t="s">
        <v>127</v>
      </c>
      <c r="D723" s="19" t="s">
        <v>131</v>
      </c>
      <c r="E723" s="19" t="s">
        <v>806</v>
      </c>
      <c r="F723" s="32"/>
      <c r="G723" s="20">
        <f>G724</f>
        <v>23</v>
      </c>
    </row>
    <row r="724" spans="1:7">
      <c r="A724" s="1" t="s">
        <v>1118</v>
      </c>
      <c r="B724" s="46" t="s">
        <v>17</v>
      </c>
      <c r="C724" s="19" t="s">
        <v>127</v>
      </c>
      <c r="D724" s="19" t="s">
        <v>131</v>
      </c>
      <c r="E724" s="19" t="s">
        <v>806</v>
      </c>
      <c r="F724" s="32" t="s">
        <v>18</v>
      </c>
      <c r="G724" s="20">
        <f>G725</f>
        <v>23</v>
      </c>
    </row>
    <row r="725" spans="1:7">
      <c r="A725" s="1" t="s">
        <v>1119</v>
      </c>
      <c r="B725" s="46" t="s">
        <v>19</v>
      </c>
      <c r="C725" s="19" t="s">
        <v>127</v>
      </c>
      <c r="D725" s="19" t="s">
        <v>131</v>
      </c>
      <c r="E725" s="19" t="s">
        <v>806</v>
      </c>
      <c r="F725" s="32" t="s">
        <v>20</v>
      </c>
      <c r="G725" s="20">
        <v>23</v>
      </c>
    </row>
    <row r="726" spans="1:7">
      <c r="A726" s="1" t="s">
        <v>1120</v>
      </c>
      <c r="B726" s="52" t="s">
        <v>137</v>
      </c>
      <c r="C726" s="24" t="s">
        <v>127</v>
      </c>
      <c r="D726" s="24" t="s">
        <v>138</v>
      </c>
      <c r="E726" s="24"/>
      <c r="F726" s="36"/>
      <c r="G726" s="15">
        <f t="shared" ref="G726:G731" si="18">G727</f>
        <v>684.4</v>
      </c>
    </row>
    <row r="727" spans="1:7" ht="17.25" customHeight="1">
      <c r="A727" s="1" t="s">
        <v>1121</v>
      </c>
      <c r="B727" s="49" t="s">
        <v>139</v>
      </c>
      <c r="C727" s="32" t="s">
        <v>127</v>
      </c>
      <c r="D727" s="32" t="s">
        <v>140</v>
      </c>
      <c r="E727" s="19"/>
      <c r="F727" s="32"/>
      <c r="G727" s="20">
        <f t="shared" si="18"/>
        <v>684.4</v>
      </c>
    </row>
    <row r="728" spans="1:7" ht="31.5">
      <c r="A728" s="1" t="s">
        <v>1122</v>
      </c>
      <c r="B728" s="46" t="s">
        <v>132</v>
      </c>
      <c r="C728" s="19" t="s">
        <v>127</v>
      </c>
      <c r="D728" s="19" t="s">
        <v>140</v>
      </c>
      <c r="E728" s="19" t="s">
        <v>804</v>
      </c>
      <c r="F728" s="32"/>
      <c r="G728" s="20">
        <f t="shared" si="18"/>
        <v>684.4</v>
      </c>
    </row>
    <row r="729" spans="1:7" ht="31.5">
      <c r="A729" s="1" t="s">
        <v>1123</v>
      </c>
      <c r="B729" s="46" t="s">
        <v>134</v>
      </c>
      <c r="C729" s="19" t="s">
        <v>127</v>
      </c>
      <c r="D729" s="19" t="s">
        <v>140</v>
      </c>
      <c r="E729" s="19" t="s">
        <v>805</v>
      </c>
      <c r="F729" s="32"/>
      <c r="G729" s="20">
        <f t="shared" si="18"/>
        <v>684.4</v>
      </c>
    </row>
    <row r="730" spans="1:7" ht="94.5">
      <c r="A730" s="1" t="s">
        <v>1124</v>
      </c>
      <c r="B730" s="49" t="s">
        <v>141</v>
      </c>
      <c r="C730" s="19" t="s">
        <v>127</v>
      </c>
      <c r="D730" s="19" t="s">
        <v>140</v>
      </c>
      <c r="E730" s="19" t="s">
        <v>807</v>
      </c>
      <c r="F730" s="32"/>
      <c r="G730" s="20">
        <f t="shared" si="18"/>
        <v>684.4</v>
      </c>
    </row>
    <row r="731" spans="1:7">
      <c r="A731" s="1" t="s">
        <v>1125</v>
      </c>
      <c r="B731" s="46" t="s">
        <v>17</v>
      </c>
      <c r="C731" s="19" t="s">
        <v>127</v>
      </c>
      <c r="D731" s="19" t="s">
        <v>140</v>
      </c>
      <c r="E731" s="19" t="s">
        <v>807</v>
      </c>
      <c r="F731" s="32" t="s">
        <v>18</v>
      </c>
      <c r="G731" s="20">
        <f t="shared" si="18"/>
        <v>684.4</v>
      </c>
    </row>
    <row r="732" spans="1:7">
      <c r="A732" s="1" t="s">
        <v>1126</v>
      </c>
      <c r="B732" s="46" t="s">
        <v>19</v>
      </c>
      <c r="C732" s="19" t="s">
        <v>127</v>
      </c>
      <c r="D732" s="19" t="s">
        <v>140</v>
      </c>
      <c r="E732" s="19" t="s">
        <v>807</v>
      </c>
      <c r="F732" s="32" t="s">
        <v>20</v>
      </c>
      <c r="G732" s="20">
        <f>670.5+13.9</f>
        <v>684.4</v>
      </c>
    </row>
    <row r="733" spans="1:7" hidden="1">
      <c r="A733" s="1" t="s">
        <v>1127</v>
      </c>
      <c r="B733" s="50" t="s">
        <v>173</v>
      </c>
      <c r="C733" s="24" t="s">
        <v>127</v>
      </c>
      <c r="D733" s="24" t="s">
        <v>174</v>
      </c>
      <c r="E733" s="24"/>
      <c r="F733" s="32"/>
      <c r="G733" s="20">
        <f>G734</f>
        <v>0</v>
      </c>
    </row>
    <row r="734" spans="1:7" hidden="1">
      <c r="A734" s="1" t="s">
        <v>1128</v>
      </c>
      <c r="B734" s="46" t="s">
        <v>188</v>
      </c>
      <c r="C734" s="19" t="s">
        <v>127</v>
      </c>
      <c r="D734" s="19" t="s">
        <v>189</v>
      </c>
      <c r="E734" s="19"/>
      <c r="F734" s="32"/>
      <c r="G734" s="20">
        <f>G735</f>
        <v>0</v>
      </c>
    </row>
    <row r="735" spans="1:7" ht="31.5" hidden="1">
      <c r="A735" s="1" t="s">
        <v>1129</v>
      </c>
      <c r="B735" s="46" t="s">
        <v>132</v>
      </c>
      <c r="C735" s="19" t="s">
        <v>127</v>
      </c>
      <c r="D735" s="19" t="s">
        <v>189</v>
      </c>
      <c r="E735" s="19" t="s">
        <v>133</v>
      </c>
      <c r="F735" s="32"/>
      <c r="G735" s="20">
        <f>G736</f>
        <v>0</v>
      </c>
    </row>
    <row r="736" spans="1:7" ht="31.5" hidden="1">
      <c r="A736" s="1" t="s">
        <v>1130</v>
      </c>
      <c r="B736" s="46" t="s">
        <v>134</v>
      </c>
      <c r="C736" s="19" t="s">
        <v>127</v>
      </c>
      <c r="D736" s="19" t="s">
        <v>189</v>
      </c>
      <c r="E736" s="19" t="s">
        <v>135</v>
      </c>
      <c r="F736" s="32"/>
      <c r="G736" s="20">
        <f>G737+G740</f>
        <v>0</v>
      </c>
    </row>
    <row r="737" spans="1:7" ht="141.75" hidden="1">
      <c r="A737" s="1" t="s">
        <v>1131</v>
      </c>
      <c r="B737" s="46" t="s">
        <v>473</v>
      </c>
      <c r="C737" s="19" t="s">
        <v>127</v>
      </c>
      <c r="D737" s="19" t="s">
        <v>189</v>
      </c>
      <c r="E737" s="19" t="s">
        <v>474</v>
      </c>
      <c r="F737" s="32"/>
      <c r="G737" s="20">
        <f>G738</f>
        <v>0</v>
      </c>
    </row>
    <row r="738" spans="1:7" hidden="1">
      <c r="A738" s="1" t="s">
        <v>1132</v>
      </c>
      <c r="B738" s="46" t="s">
        <v>17</v>
      </c>
      <c r="C738" s="19" t="s">
        <v>127</v>
      </c>
      <c r="D738" s="19" t="s">
        <v>189</v>
      </c>
      <c r="E738" s="19" t="s">
        <v>474</v>
      </c>
      <c r="F738" s="32" t="s">
        <v>18</v>
      </c>
      <c r="G738" s="20">
        <f>G739</f>
        <v>0</v>
      </c>
    </row>
    <row r="739" spans="1:7" hidden="1">
      <c r="A739" s="1" t="s">
        <v>1133</v>
      </c>
      <c r="B739" s="46" t="s">
        <v>475</v>
      </c>
      <c r="C739" s="19" t="s">
        <v>127</v>
      </c>
      <c r="D739" s="19" t="s">
        <v>189</v>
      </c>
      <c r="E739" s="19" t="s">
        <v>474</v>
      </c>
      <c r="F739" s="32" t="s">
        <v>457</v>
      </c>
      <c r="G739" s="20"/>
    </row>
    <row r="740" spans="1:7" ht="126" hidden="1">
      <c r="A740" s="1" t="s">
        <v>1134</v>
      </c>
      <c r="B740" s="49" t="s">
        <v>476</v>
      </c>
      <c r="C740" s="19" t="s">
        <v>127</v>
      </c>
      <c r="D740" s="19" t="s">
        <v>189</v>
      </c>
      <c r="E740" s="19" t="s">
        <v>477</v>
      </c>
      <c r="F740" s="32"/>
      <c r="G740" s="20">
        <f>G741</f>
        <v>0</v>
      </c>
    </row>
    <row r="741" spans="1:7" hidden="1">
      <c r="A741" s="1" t="s">
        <v>1135</v>
      </c>
      <c r="B741" s="46" t="s">
        <v>17</v>
      </c>
      <c r="C741" s="19" t="s">
        <v>127</v>
      </c>
      <c r="D741" s="19" t="s">
        <v>189</v>
      </c>
      <c r="E741" s="19" t="s">
        <v>477</v>
      </c>
      <c r="F741" s="32" t="s">
        <v>18</v>
      </c>
      <c r="G741" s="20">
        <f>G742</f>
        <v>0</v>
      </c>
    </row>
    <row r="742" spans="1:7" hidden="1">
      <c r="A742" s="1" t="s">
        <v>1136</v>
      </c>
      <c r="B742" s="46" t="s">
        <v>475</v>
      </c>
      <c r="C742" s="19" t="s">
        <v>127</v>
      </c>
      <c r="D742" s="19" t="s">
        <v>189</v>
      </c>
      <c r="E742" s="19" t="s">
        <v>477</v>
      </c>
      <c r="F742" s="32" t="s">
        <v>457</v>
      </c>
      <c r="G742" s="20"/>
    </row>
    <row r="743" spans="1:7" ht="31.5">
      <c r="A743" s="1" t="s">
        <v>1127</v>
      </c>
      <c r="B743" s="50" t="s">
        <v>1000</v>
      </c>
      <c r="C743" s="24" t="s">
        <v>127</v>
      </c>
      <c r="D743" s="24" t="s">
        <v>168</v>
      </c>
      <c r="E743" s="24"/>
      <c r="F743" s="36"/>
      <c r="G743" s="15">
        <f>G744</f>
        <v>163.1</v>
      </c>
    </row>
    <row r="744" spans="1:7">
      <c r="A744" s="1" t="s">
        <v>1128</v>
      </c>
      <c r="B744" s="46" t="s">
        <v>1001</v>
      </c>
      <c r="C744" s="19" t="s">
        <v>127</v>
      </c>
      <c r="D744" s="19" t="s">
        <v>1002</v>
      </c>
      <c r="E744" s="19"/>
      <c r="F744" s="32"/>
      <c r="G744" s="20">
        <f>G745</f>
        <v>163.1</v>
      </c>
    </row>
    <row r="745" spans="1:7" ht="94.5">
      <c r="A745" s="1" t="s">
        <v>1129</v>
      </c>
      <c r="B745" s="46" t="s">
        <v>1003</v>
      </c>
      <c r="C745" s="19" t="s">
        <v>127</v>
      </c>
      <c r="D745" s="19" t="s">
        <v>1002</v>
      </c>
      <c r="E745" s="19" t="s">
        <v>1004</v>
      </c>
      <c r="F745" s="32"/>
      <c r="G745" s="20">
        <f>G746</f>
        <v>163.1</v>
      </c>
    </row>
    <row r="746" spans="1:7">
      <c r="A746" s="1" t="s">
        <v>1130</v>
      </c>
      <c r="B746" s="46" t="s">
        <v>17</v>
      </c>
      <c r="C746" s="19" t="s">
        <v>127</v>
      </c>
      <c r="D746" s="19" t="s">
        <v>1002</v>
      </c>
      <c r="E746" s="19" t="s">
        <v>1004</v>
      </c>
      <c r="F746" s="32" t="s">
        <v>18</v>
      </c>
      <c r="G746" s="20">
        <f>G747</f>
        <v>163.1</v>
      </c>
    </row>
    <row r="747" spans="1:7">
      <c r="A747" s="1" t="s">
        <v>1131</v>
      </c>
      <c r="B747" s="46" t="s">
        <v>475</v>
      </c>
      <c r="C747" s="19" t="s">
        <v>127</v>
      </c>
      <c r="D747" s="19" t="s">
        <v>1002</v>
      </c>
      <c r="E747" s="19" t="s">
        <v>1004</v>
      </c>
      <c r="F747" s="32" t="s">
        <v>457</v>
      </c>
      <c r="G747" s="20">
        <v>163.1</v>
      </c>
    </row>
    <row r="748" spans="1:7">
      <c r="A748" s="1" t="s">
        <v>1132</v>
      </c>
      <c r="B748" s="38" t="s">
        <v>173</v>
      </c>
      <c r="C748" s="24" t="s">
        <v>127</v>
      </c>
      <c r="D748" s="24" t="s">
        <v>174</v>
      </c>
      <c r="E748" s="24"/>
      <c r="F748" s="36"/>
      <c r="G748" s="15">
        <f>G749</f>
        <v>8779.33</v>
      </c>
    </row>
    <row r="749" spans="1:7">
      <c r="A749" s="1" t="s">
        <v>1133</v>
      </c>
      <c r="B749" s="33" t="s">
        <v>188</v>
      </c>
      <c r="C749" s="19" t="s">
        <v>127</v>
      </c>
      <c r="D749" s="19" t="s">
        <v>189</v>
      </c>
      <c r="E749" s="19"/>
      <c r="F749" s="32"/>
      <c r="G749" s="20">
        <f>G750+G753+G756</f>
        <v>8779.33</v>
      </c>
    </row>
    <row r="750" spans="1:7" ht="110.25">
      <c r="A750" s="1" t="s">
        <v>1134</v>
      </c>
      <c r="B750" s="46" t="s">
        <v>1009</v>
      </c>
      <c r="C750" s="19" t="s">
        <v>127</v>
      </c>
      <c r="D750" s="19" t="s">
        <v>189</v>
      </c>
      <c r="E750" s="19" t="s">
        <v>1010</v>
      </c>
      <c r="F750" s="32"/>
      <c r="G750" s="20">
        <f>G751</f>
        <v>209.3</v>
      </c>
    </row>
    <row r="751" spans="1:7">
      <c r="A751" s="1" t="s">
        <v>1135</v>
      </c>
      <c r="B751" s="46" t="s">
        <v>17</v>
      </c>
      <c r="C751" s="19" t="s">
        <v>127</v>
      </c>
      <c r="D751" s="19" t="s">
        <v>189</v>
      </c>
      <c r="E751" s="19" t="s">
        <v>1010</v>
      </c>
      <c r="F751" s="32" t="s">
        <v>18</v>
      </c>
      <c r="G751" s="20">
        <f>G752</f>
        <v>209.3</v>
      </c>
    </row>
    <row r="752" spans="1:7">
      <c r="A752" s="1" t="s">
        <v>1136</v>
      </c>
      <c r="B752" s="46" t="s">
        <v>475</v>
      </c>
      <c r="C752" s="19" t="s">
        <v>127</v>
      </c>
      <c r="D752" s="19" t="s">
        <v>189</v>
      </c>
      <c r="E752" s="19" t="s">
        <v>1010</v>
      </c>
      <c r="F752" s="32" t="s">
        <v>457</v>
      </c>
      <c r="G752" s="20">
        <v>209.3</v>
      </c>
    </row>
    <row r="753" spans="1:7" ht="126">
      <c r="A753" s="1" t="s">
        <v>1137</v>
      </c>
      <c r="B753" s="46" t="s">
        <v>1011</v>
      </c>
      <c r="C753" s="19" t="s">
        <v>127</v>
      </c>
      <c r="D753" s="19" t="s">
        <v>189</v>
      </c>
      <c r="E753" s="19" t="s">
        <v>1012</v>
      </c>
      <c r="F753" s="32"/>
      <c r="G753" s="20">
        <f>G754</f>
        <v>2266.0300000000002</v>
      </c>
    </row>
    <row r="754" spans="1:7">
      <c r="A754" s="1" t="s">
        <v>1138</v>
      </c>
      <c r="B754" s="46" t="s">
        <v>17</v>
      </c>
      <c r="C754" s="19" t="s">
        <v>127</v>
      </c>
      <c r="D754" s="19" t="s">
        <v>189</v>
      </c>
      <c r="E754" s="19" t="s">
        <v>1012</v>
      </c>
      <c r="F754" s="32" t="s">
        <v>18</v>
      </c>
      <c r="G754" s="20">
        <f>G755</f>
        <v>2266.0300000000002</v>
      </c>
    </row>
    <row r="755" spans="1:7">
      <c r="A755" s="1" t="s">
        <v>1139</v>
      </c>
      <c r="B755" s="46" t="s">
        <v>475</v>
      </c>
      <c r="C755" s="19" t="s">
        <v>127</v>
      </c>
      <c r="D755" s="19" t="s">
        <v>189</v>
      </c>
      <c r="E755" s="19" t="s">
        <v>1012</v>
      </c>
      <c r="F755" s="32" t="s">
        <v>457</v>
      </c>
      <c r="G755" s="20">
        <f>1473.9-446.8+1238.93</f>
        <v>2266.0300000000002</v>
      </c>
    </row>
    <row r="756" spans="1:7" ht="126">
      <c r="A756" s="1" t="s">
        <v>1140</v>
      </c>
      <c r="B756" s="46" t="s">
        <v>1023</v>
      </c>
      <c r="C756" s="19" t="s">
        <v>127</v>
      </c>
      <c r="D756" s="19" t="s">
        <v>189</v>
      </c>
      <c r="E756" s="19" t="s">
        <v>1024</v>
      </c>
      <c r="F756" s="32"/>
      <c r="G756" s="20">
        <f>G757</f>
        <v>6304</v>
      </c>
    </row>
    <row r="757" spans="1:7">
      <c r="A757" s="1" t="s">
        <v>1141</v>
      </c>
      <c r="B757" s="46" t="s">
        <v>17</v>
      </c>
      <c r="C757" s="19" t="s">
        <v>127</v>
      </c>
      <c r="D757" s="19" t="s">
        <v>189</v>
      </c>
      <c r="E757" s="19" t="s">
        <v>1024</v>
      </c>
      <c r="F757" s="32" t="s">
        <v>18</v>
      </c>
      <c r="G757" s="20">
        <f>G758</f>
        <v>6304</v>
      </c>
    </row>
    <row r="758" spans="1:7">
      <c r="A758" s="1" t="s">
        <v>1142</v>
      </c>
      <c r="B758" s="46" t="s">
        <v>475</v>
      </c>
      <c r="C758" s="19" t="s">
        <v>127</v>
      </c>
      <c r="D758" s="19" t="s">
        <v>189</v>
      </c>
      <c r="E758" s="19" t="s">
        <v>1024</v>
      </c>
      <c r="F758" s="32" t="s">
        <v>457</v>
      </c>
      <c r="G758" s="20">
        <f>6047+257</f>
        <v>6304</v>
      </c>
    </row>
    <row r="759" spans="1:7">
      <c r="A759" s="1" t="s">
        <v>1143</v>
      </c>
      <c r="B759" s="28" t="s">
        <v>190</v>
      </c>
      <c r="C759" s="24" t="s">
        <v>127</v>
      </c>
      <c r="D759" s="24" t="s">
        <v>191</v>
      </c>
      <c r="E759" s="24"/>
      <c r="F759" s="36"/>
      <c r="G759" s="15">
        <f>G760+G764</f>
        <v>3061.75</v>
      </c>
    </row>
    <row r="760" spans="1:7">
      <c r="A760" s="1" t="s">
        <v>1144</v>
      </c>
      <c r="B760" s="46" t="s">
        <v>1005</v>
      </c>
      <c r="C760" s="19" t="s">
        <v>127</v>
      </c>
      <c r="D760" s="19" t="s">
        <v>1006</v>
      </c>
      <c r="E760" s="19"/>
      <c r="F760" s="32"/>
      <c r="G760" s="20">
        <f>G761</f>
        <v>2283.9899999999998</v>
      </c>
    </row>
    <row r="761" spans="1:7" ht="189">
      <c r="A761" s="1" t="s">
        <v>1145</v>
      </c>
      <c r="B761" s="46" t="s">
        <v>1007</v>
      </c>
      <c r="C761" s="19" t="s">
        <v>127</v>
      </c>
      <c r="D761" s="19" t="s">
        <v>1006</v>
      </c>
      <c r="E761" s="19" t="s">
        <v>1008</v>
      </c>
      <c r="F761" s="32"/>
      <c r="G761" s="20">
        <f>G762</f>
        <v>2283.9899999999998</v>
      </c>
    </row>
    <row r="762" spans="1:7">
      <c r="A762" s="1" t="s">
        <v>1146</v>
      </c>
      <c r="B762" s="46" t="s">
        <v>17</v>
      </c>
      <c r="C762" s="19" t="s">
        <v>127</v>
      </c>
      <c r="D762" s="19" t="s">
        <v>1006</v>
      </c>
      <c r="E762" s="19" t="s">
        <v>1008</v>
      </c>
      <c r="F762" s="32" t="s">
        <v>18</v>
      </c>
      <c r="G762" s="20">
        <f>G763</f>
        <v>2283.9899999999998</v>
      </c>
    </row>
    <row r="763" spans="1:7">
      <c r="A763" s="1" t="s">
        <v>1147</v>
      </c>
      <c r="B763" s="46" t="s">
        <v>475</v>
      </c>
      <c r="C763" s="19" t="s">
        <v>127</v>
      </c>
      <c r="D763" s="19" t="s">
        <v>1006</v>
      </c>
      <c r="E763" s="19" t="s">
        <v>1008</v>
      </c>
      <c r="F763" s="32" t="s">
        <v>457</v>
      </c>
      <c r="G763" s="20">
        <v>2283.9899999999998</v>
      </c>
    </row>
    <row r="764" spans="1:7">
      <c r="A764" s="1" t="s">
        <v>1148</v>
      </c>
      <c r="B764" s="46" t="s">
        <v>1093</v>
      </c>
      <c r="C764" s="19" t="s">
        <v>127</v>
      </c>
      <c r="D764" s="19" t="s">
        <v>1092</v>
      </c>
      <c r="E764" s="19"/>
      <c r="F764" s="32"/>
      <c r="G764" s="20">
        <f>G765</f>
        <v>777.76</v>
      </c>
    </row>
    <row r="765" spans="1:7" ht="47.25">
      <c r="A765" s="1" t="s">
        <v>1149</v>
      </c>
      <c r="B765" s="33" t="s">
        <v>208</v>
      </c>
      <c r="C765" s="19" t="s">
        <v>127</v>
      </c>
      <c r="D765" s="19" t="s">
        <v>1092</v>
      </c>
      <c r="E765" s="19" t="s">
        <v>738</v>
      </c>
      <c r="F765" s="32"/>
      <c r="G765" s="20">
        <f>G766</f>
        <v>777.76</v>
      </c>
    </row>
    <row r="766" spans="1:7" ht="110.25" customHeight="1">
      <c r="A766" s="1" t="s">
        <v>1150</v>
      </c>
      <c r="B766" s="46" t="s">
        <v>1094</v>
      </c>
      <c r="C766" s="19" t="s">
        <v>127</v>
      </c>
      <c r="D766" s="19" t="s">
        <v>1092</v>
      </c>
      <c r="E766" s="19" t="s">
        <v>1095</v>
      </c>
      <c r="F766" s="32"/>
      <c r="G766" s="20">
        <f>G767</f>
        <v>777.76</v>
      </c>
    </row>
    <row r="767" spans="1:7">
      <c r="A767" s="1" t="s">
        <v>1151</v>
      </c>
      <c r="B767" s="46" t="s">
        <v>17</v>
      </c>
      <c r="C767" s="19" t="s">
        <v>127</v>
      </c>
      <c r="D767" s="19" t="s">
        <v>1092</v>
      </c>
      <c r="E767" s="19" t="s">
        <v>1095</v>
      </c>
      <c r="F767" s="32" t="s">
        <v>18</v>
      </c>
      <c r="G767" s="20">
        <f>G768</f>
        <v>777.76</v>
      </c>
    </row>
    <row r="768" spans="1:7">
      <c r="A768" s="1" t="s">
        <v>1152</v>
      </c>
      <c r="B768" s="46" t="s">
        <v>475</v>
      </c>
      <c r="C768" s="19" t="s">
        <v>127</v>
      </c>
      <c r="D768" s="19" t="s">
        <v>1092</v>
      </c>
      <c r="E768" s="19" t="s">
        <v>1095</v>
      </c>
      <c r="F768" s="32" t="s">
        <v>457</v>
      </c>
      <c r="G768" s="20">
        <v>777.76</v>
      </c>
    </row>
    <row r="769" spans="1:7" ht="51.75" customHeight="1">
      <c r="A769" s="1" t="s">
        <v>1153</v>
      </c>
      <c r="B769" s="52" t="s">
        <v>924</v>
      </c>
      <c r="C769" s="24" t="s">
        <v>127</v>
      </c>
      <c r="D769" s="24" t="s">
        <v>142</v>
      </c>
      <c r="E769" s="24"/>
      <c r="F769" s="41"/>
      <c r="G769" s="15">
        <f>G770+G779+G785</f>
        <v>44736.18</v>
      </c>
    </row>
    <row r="770" spans="1:7" ht="47.25">
      <c r="A770" s="1" t="s">
        <v>1154</v>
      </c>
      <c r="B770" s="49" t="s">
        <v>143</v>
      </c>
      <c r="C770" s="19" t="s">
        <v>127</v>
      </c>
      <c r="D770" s="19" t="s">
        <v>144</v>
      </c>
      <c r="E770" s="19"/>
      <c r="F770" s="26"/>
      <c r="G770" s="20">
        <f>G771</f>
        <v>20744.309999999998</v>
      </c>
    </row>
    <row r="771" spans="1:7" ht="31.5">
      <c r="A771" s="1" t="s">
        <v>1155</v>
      </c>
      <c r="B771" s="21" t="s">
        <v>126</v>
      </c>
      <c r="C771" s="19" t="s">
        <v>127</v>
      </c>
      <c r="D771" s="19" t="s">
        <v>144</v>
      </c>
      <c r="E771" s="19" t="s">
        <v>801</v>
      </c>
      <c r="F771" s="26"/>
      <c r="G771" s="20">
        <f>G772</f>
        <v>20744.309999999998</v>
      </c>
    </row>
    <row r="772" spans="1:7" ht="78.75">
      <c r="A772" s="1" t="s">
        <v>1156</v>
      </c>
      <c r="B772" s="21" t="s">
        <v>918</v>
      </c>
      <c r="C772" s="26">
        <v>910</v>
      </c>
      <c r="D772" s="19" t="s">
        <v>144</v>
      </c>
      <c r="E772" s="19" t="s">
        <v>808</v>
      </c>
      <c r="F772" s="26"/>
      <c r="G772" s="20">
        <f>G773+G776</f>
        <v>20744.309999999998</v>
      </c>
    </row>
    <row r="773" spans="1:7" ht="160.15" customHeight="1">
      <c r="A773" s="1" t="s">
        <v>1157</v>
      </c>
      <c r="B773" s="49" t="s">
        <v>919</v>
      </c>
      <c r="C773" s="26">
        <v>910</v>
      </c>
      <c r="D773" s="19" t="s">
        <v>144</v>
      </c>
      <c r="E773" s="19" t="s">
        <v>809</v>
      </c>
      <c r="F773" s="26"/>
      <c r="G773" s="20">
        <f>G774</f>
        <v>15502.31</v>
      </c>
    </row>
    <row r="774" spans="1:7">
      <c r="A774" s="1" t="s">
        <v>1158</v>
      </c>
      <c r="B774" s="49" t="s">
        <v>17</v>
      </c>
      <c r="C774" s="26">
        <v>910</v>
      </c>
      <c r="D774" s="19" t="s">
        <v>144</v>
      </c>
      <c r="E774" s="19" t="s">
        <v>809</v>
      </c>
      <c r="F774" s="26">
        <v>500</v>
      </c>
      <c r="G774" s="20">
        <f>G775</f>
        <v>15502.31</v>
      </c>
    </row>
    <row r="775" spans="1:7">
      <c r="A775" s="1" t="s">
        <v>1159</v>
      </c>
      <c r="B775" s="49" t="s">
        <v>145</v>
      </c>
      <c r="C775" s="26">
        <v>910</v>
      </c>
      <c r="D775" s="19" t="s">
        <v>144</v>
      </c>
      <c r="E775" s="19" t="s">
        <v>809</v>
      </c>
      <c r="F775" s="26">
        <v>510</v>
      </c>
      <c r="G775" s="20">
        <f>15502.31</f>
        <v>15502.31</v>
      </c>
    </row>
    <row r="776" spans="1:7" ht="237.75" customHeight="1">
      <c r="A776" s="1" t="s">
        <v>1160</v>
      </c>
      <c r="B776" s="49" t="s">
        <v>920</v>
      </c>
      <c r="C776" s="19" t="s">
        <v>127</v>
      </c>
      <c r="D776" s="19" t="s">
        <v>144</v>
      </c>
      <c r="E776" s="19" t="s">
        <v>810</v>
      </c>
      <c r="F776" s="26"/>
      <c r="G776" s="20">
        <f>G777</f>
        <v>5242</v>
      </c>
    </row>
    <row r="777" spans="1:7">
      <c r="A777" s="1" t="s">
        <v>1161</v>
      </c>
      <c r="B777" s="49" t="s">
        <v>17</v>
      </c>
      <c r="C777" s="26">
        <v>910</v>
      </c>
      <c r="D777" s="19" t="s">
        <v>144</v>
      </c>
      <c r="E777" s="19" t="s">
        <v>810</v>
      </c>
      <c r="F777" s="26">
        <v>500</v>
      </c>
      <c r="G777" s="20">
        <f>G778</f>
        <v>5242</v>
      </c>
    </row>
    <row r="778" spans="1:7">
      <c r="A778" s="1" t="s">
        <v>1162</v>
      </c>
      <c r="B778" s="49" t="s">
        <v>145</v>
      </c>
      <c r="C778" s="26">
        <v>910</v>
      </c>
      <c r="D778" s="19" t="s">
        <v>144</v>
      </c>
      <c r="E778" s="19" t="s">
        <v>810</v>
      </c>
      <c r="F778" s="26">
        <v>510</v>
      </c>
      <c r="G778" s="20">
        <v>5242</v>
      </c>
    </row>
    <row r="779" spans="1:7" ht="31.5">
      <c r="A779" s="1" t="s">
        <v>1163</v>
      </c>
      <c r="B779" s="49" t="s">
        <v>914</v>
      </c>
      <c r="C779" s="26">
        <v>910</v>
      </c>
      <c r="D779" s="19" t="s">
        <v>589</v>
      </c>
      <c r="E779" s="19"/>
      <c r="F779" s="26"/>
      <c r="G779" s="20">
        <f>G780+G791</f>
        <v>23991.870000000003</v>
      </c>
    </row>
    <row r="780" spans="1:7" ht="33.6" customHeight="1">
      <c r="A780" s="1" t="s">
        <v>1164</v>
      </c>
      <c r="B780" s="21" t="s">
        <v>126</v>
      </c>
      <c r="C780" s="19" t="s">
        <v>127</v>
      </c>
      <c r="D780" s="19" t="s">
        <v>589</v>
      </c>
      <c r="E780" s="19" t="s">
        <v>801</v>
      </c>
      <c r="F780" s="26"/>
      <c r="G780" s="20">
        <f>G781</f>
        <v>23807.99</v>
      </c>
    </row>
    <row r="781" spans="1:7" ht="78.75">
      <c r="A781" s="1" t="s">
        <v>1165</v>
      </c>
      <c r="B781" s="21" t="s">
        <v>918</v>
      </c>
      <c r="C781" s="26">
        <v>910</v>
      </c>
      <c r="D781" s="19" t="s">
        <v>589</v>
      </c>
      <c r="E781" s="19" t="s">
        <v>808</v>
      </c>
      <c r="F781" s="26"/>
      <c r="G781" s="20">
        <f>G782</f>
        <v>23807.99</v>
      </c>
    </row>
    <row r="782" spans="1:7" ht="157.5">
      <c r="A782" s="1" t="s">
        <v>1166</v>
      </c>
      <c r="B782" s="49" t="s">
        <v>992</v>
      </c>
      <c r="C782" s="19" t="s">
        <v>127</v>
      </c>
      <c r="D782" s="19" t="s">
        <v>589</v>
      </c>
      <c r="E782" s="19" t="s">
        <v>811</v>
      </c>
      <c r="F782" s="26"/>
      <c r="G782" s="20">
        <f>G783</f>
        <v>23807.99</v>
      </c>
    </row>
    <row r="783" spans="1:7">
      <c r="A783" s="1" t="s">
        <v>1167</v>
      </c>
      <c r="B783" s="49" t="s">
        <v>17</v>
      </c>
      <c r="C783" s="26">
        <v>910</v>
      </c>
      <c r="D783" s="19" t="s">
        <v>589</v>
      </c>
      <c r="E783" s="19" t="s">
        <v>811</v>
      </c>
      <c r="F783" s="26">
        <v>500</v>
      </c>
      <c r="G783" s="20">
        <f>G784</f>
        <v>23807.99</v>
      </c>
    </row>
    <row r="784" spans="1:7" ht="15" customHeight="1">
      <c r="A784" s="1" t="s">
        <v>1168</v>
      </c>
      <c r="B784" s="49" t="s">
        <v>196</v>
      </c>
      <c r="C784" s="26">
        <v>910</v>
      </c>
      <c r="D784" s="19" t="s">
        <v>589</v>
      </c>
      <c r="E784" s="19" t="s">
        <v>811</v>
      </c>
      <c r="F784" s="26">
        <v>540</v>
      </c>
      <c r="G784" s="20">
        <v>23807.99</v>
      </c>
    </row>
    <row r="785" spans="1:7" ht="31.5" hidden="1">
      <c r="A785" s="1" t="s">
        <v>1169</v>
      </c>
      <c r="B785" s="49" t="s">
        <v>588</v>
      </c>
      <c r="C785" s="26">
        <v>910</v>
      </c>
      <c r="D785" s="19" t="s">
        <v>589</v>
      </c>
      <c r="E785" s="19"/>
      <c r="F785" s="26"/>
      <c r="G785" s="20">
        <f>G786</f>
        <v>0</v>
      </c>
    </row>
    <row r="786" spans="1:7" ht="31.5" hidden="1">
      <c r="A786" s="1" t="s">
        <v>1170</v>
      </c>
      <c r="B786" s="46" t="s">
        <v>132</v>
      </c>
      <c r="C786" s="26">
        <v>910</v>
      </c>
      <c r="D786" s="19" t="s">
        <v>589</v>
      </c>
      <c r="E786" s="19" t="s">
        <v>591</v>
      </c>
      <c r="F786" s="26"/>
      <c r="G786" s="20">
        <f>G787</f>
        <v>0</v>
      </c>
    </row>
    <row r="787" spans="1:7" ht="31.5" hidden="1">
      <c r="A787" s="1" t="s">
        <v>1171</v>
      </c>
      <c r="B787" s="46" t="s">
        <v>134</v>
      </c>
      <c r="C787" s="26">
        <v>910</v>
      </c>
      <c r="D787" s="19" t="s">
        <v>589</v>
      </c>
      <c r="E787" s="19" t="s">
        <v>590</v>
      </c>
      <c r="F787" s="26"/>
      <c r="G787" s="20">
        <f>G790</f>
        <v>0</v>
      </c>
    </row>
    <row r="788" spans="1:7" ht="126.75" hidden="1" customHeight="1">
      <c r="A788" s="1" t="s">
        <v>1172</v>
      </c>
      <c r="B788" s="46" t="s">
        <v>592</v>
      </c>
      <c r="C788" s="26">
        <v>910</v>
      </c>
      <c r="D788" s="19" t="s">
        <v>589</v>
      </c>
      <c r="E788" s="19" t="s">
        <v>593</v>
      </c>
      <c r="F788" s="26"/>
      <c r="G788" s="20">
        <f>G789</f>
        <v>0</v>
      </c>
    </row>
    <row r="789" spans="1:7" hidden="1">
      <c r="A789" s="1" t="s">
        <v>35</v>
      </c>
      <c r="B789" s="49" t="s">
        <v>17</v>
      </c>
      <c r="C789" s="26">
        <v>910</v>
      </c>
      <c r="D789" s="19" t="s">
        <v>589</v>
      </c>
      <c r="E789" s="19" t="s">
        <v>593</v>
      </c>
      <c r="F789" s="26">
        <v>500</v>
      </c>
      <c r="G789" s="20">
        <f>G790</f>
        <v>0</v>
      </c>
    </row>
    <row r="790" spans="1:7" hidden="1">
      <c r="A790" s="1" t="s">
        <v>1173</v>
      </c>
      <c r="B790" s="46" t="s">
        <v>475</v>
      </c>
      <c r="C790" s="26">
        <v>910</v>
      </c>
      <c r="D790" s="19" t="s">
        <v>589</v>
      </c>
      <c r="E790" s="19" t="s">
        <v>593</v>
      </c>
      <c r="F790" s="26">
        <v>520</v>
      </c>
      <c r="G790" s="20"/>
    </row>
    <row r="791" spans="1:7" ht="132" customHeight="1">
      <c r="A791" s="1" t="s">
        <v>1169</v>
      </c>
      <c r="B791" s="46" t="s">
        <v>1096</v>
      </c>
      <c r="C791" s="26">
        <v>910</v>
      </c>
      <c r="D791" s="19" t="s">
        <v>589</v>
      </c>
      <c r="E791" s="19" t="s">
        <v>1097</v>
      </c>
      <c r="F791" s="26"/>
      <c r="G791" s="20">
        <f>G792</f>
        <v>183.88</v>
      </c>
    </row>
    <row r="792" spans="1:7">
      <c r="A792" s="1" t="s">
        <v>1170</v>
      </c>
      <c r="B792" s="46" t="s">
        <v>17</v>
      </c>
      <c r="C792" s="26">
        <v>910</v>
      </c>
      <c r="D792" s="19" t="s">
        <v>589</v>
      </c>
      <c r="E792" s="19" t="s">
        <v>1097</v>
      </c>
      <c r="F792" s="26">
        <v>500</v>
      </c>
      <c r="G792" s="20">
        <f>G793</f>
        <v>183.88</v>
      </c>
    </row>
    <row r="793" spans="1:7">
      <c r="A793" s="1" t="s">
        <v>1171</v>
      </c>
      <c r="B793" s="46" t="s">
        <v>475</v>
      </c>
      <c r="C793" s="26">
        <v>910</v>
      </c>
      <c r="D793" s="19" t="s">
        <v>589</v>
      </c>
      <c r="E793" s="19" t="s">
        <v>1097</v>
      </c>
      <c r="F793" s="26">
        <v>520</v>
      </c>
      <c r="G793" s="20">
        <v>183.88</v>
      </c>
    </row>
    <row r="794" spans="1:7">
      <c r="A794" s="1" t="s">
        <v>1172</v>
      </c>
      <c r="B794" s="53" t="s">
        <v>243</v>
      </c>
      <c r="C794" s="54"/>
      <c r="D794" s="54"/>
      <c r="E794" s="54"/>
      <c r="F794" s="54"/>
      <c r="G794" s="15">
        <f>G8+G37+G269+G464+G705+G256</f>
        <v>418105.98999999993</v>
      </c>
    </row>
    <row r="795" spans="1:7">
      <c r="A795" s="6" t="s">
        <v>792</v>
      </c>
    </row>
  </sheetData>
  <mergeCells count="4">
    <mergeCell ref="D1:G1"/>
    <mergeCell ref="D4:G4"/>
    <mergeCell ref="A5:G5"/>
    <mergeCell ref="D2:G3"/>
  </mergeCells>
  <pageMargins left="0.7" right="0.7" top="0.75" bottom="0.75" header="0.3" footer="0.3"/>
  <pageSetup paperSize="9" scale="6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2017-10-02T08:32:23Z</dcterms:modified>
</cp:coreProperties>
</file>